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650" yWindow="45" windowWidth="4440" windowHeight="7380" tabRatio="791"/>
  </bookViews>
  <sheets>
    <sheet name="Calculator" sheetId="6" r:id="rId1"/>
    <sheet name="Sample Bill" sheetId="7" r:id="rId2"/>
    <sheet name="Typical Usages by Rate Class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lass1">[1]Units!$B$12</definedName>
    <definedName name="Class10">[1]Units!$B$21</definedName>
    <definedName name="Class11">[1]Units!$B$22</definedName>
    <definedName name="Class12">[1]Units!$B$23</definedName>
    <definedName name="Class2">[1]Units!$B$13</definedName>
    <definedName name="Class3">[1]Units!$B$14</definedName>
    <definedName name="Class4">[1]Units!$B$15</definedName>
    <definedName name="Class5">[1]Units!$B$16</definedName>
    <definedName name="Class6">[1]Units!$B$17</definedName>
    <definedName name="Class7">[1]Units!$B$18</definedName>
    <definedName name="Class8">[1]Units!$B$19</definedName>
    <definedName name="Class9">[1]Units!$B$20</definedName>
    <definedName name="Client">[1]ID!$B$5</definedName>
    <definedName name="Columbus">'Typical Usages by Rate Class'!$A$5:$A$15</definedName>
    <definedName name="CPYLast">OFFSET([2]FreezeResults!$AM$27:$BP$27,0,0,,[2]Dashboard!$AC$137)</definedName>
    <definedName name="CPYrange">OFFSET([2]FreezeResults!$D$27:$D$27,0,0,,[2]Dashboard!$AC$137)</definedName>
    <definedName name="DebtYrangeE">OFFSET([2]FreezeResults!$D$40:$D$40,0,0,,[2]Dashboard!$AC$137)</definedName>
    <definedName name="DebtYrangeN">OFFSET([2]FreezeResults!$D$41:$D$41,0,0,,[2]Dashboard!$AC$137)</definedName>
    <definedName name="RateClass">'Typical Usages by Rate Class'!$A$6:$A$15</definedName>
    <definedName name="RateYLast">OFFSET([2]FreezeResults!$AM$47:$BP$47,0,0,,[2]Dashboard!$AC$137)</definedName>
    <definedName name="RateYrange">OFFSET([2]FreezeResults!$D$47:$D$47,0,0,,[2]Dashboard!$AC$137)</definedName>
    <definedName name="Study">[1]ID!$B$6</definedName>
    <definedName name="TESTYEAR">[3]id!$D$23</definedName>
    <definedName name="WCTarget">OFFSET([2]FreezeResults!$D$13:$D$13,0,0,,[2]Dashboard!$AC$137)</definedName>
    <definedName name="WCYLast">OFFSET([2]FreezeResults!$AM$12:$BP$12,0,0,,[2]Dashboard!$AC$137)</definedName>
    <definedName name="WCYrange">OFFSET([2]FreezeResults!$D$12:$D$12,0,0,,[2]Dashboard!$AC$137)</definedName>
    <definedName name="Xrange">OFFSET([2]Dashboard!$D$6:$D$6,0,0,,[2]Dashboard!$AC$137)</definedName>
    <definedName name="Year">[3]id!$D$27</definedName>
    <definedName name="ZColorF" hidden="1">[4]BVPlan!$B$6:$B$21</definedName>
    <definedName name="ZColorP" hidden="1">[4]BVPlan!$A$6:$A$12</definedName>
    <definedName name="ZHEAD" hidden="1">[5]A!$E$18</definedName>
    <definedName name="ZNAME" hidden="1">[5]A!$F$12</definedName>
    <definedName name="ZRHColor" hidden="1">[4]BVPlan!$C$6:$C$16</definedName>
    <definedName name="ZRHLines" hidden="1">[4]BVPlan!$D$6:$D$10</definedName>
    <definedName name="ZRND" hidden="1">[5]A!$C$241</definedName>
    <definedName name="zrnd2" hidden="1">[5]A!$D$241</definedName>
    <definedName name="ZRND3" hidden="1">-3</definedName>
    <definedName name="zrnd3d">3</definedName>
    <definedName name="ZTopD" hidden="1">#REF!</definedName>
    <definedName name="ZTopE" hidden="1">#REF!</definedName>
    <definedName name="ZTopF" hidden="1">#REF!</definedName>
    <definedName name="ZVER" hidden="1">[5]A!$C$14</definedName>
  </definedNames>
  <calcPr calcId="145621"/>
</workbook>
</file>

<file path=xl/calcChain.xml><?xml version="1.0" encoding="utf-8"?>
<calcChain xmlns="http://schemas.openxmlformats.org/spreadsheetml/2006/main">
  <c r="I28" i="6" l="1"/>
  <c r="I12" i="5" l="1"/>
  <c r="C24" i="5" l="1"/>
  <c r="I24" i="6" l="1"/>
  <c r="I19" i="6"/>
  <c r="C25" i="5"/>
  <c r="C26" i="5"/>
  <c r="C27" i="5"/>
  <c r="C28" i="5"/>
  <c r="C29" i="5"/>
  <c r="C30" i="5"/>
  <c r="B21" i="5"/>
  <c r="B22" i="5"/>
  <c r="B23" i="5"/>
  <c r="B24" i="5"/>
  <c r="B25" i="5"/>
  <c r="B26" i="5"/>
  <c r="B27" i="5"/>
  <c r="B28" i="5"/>
  <c r="B29" i="5"/>
  <c r="B30" i="5"/>
  <c r="I16" i="6"/>
  <c r="I28" i="5" l="1"/>
  <c r="I30" i="6"/>
  <c r="E9" i="5"/>
  <c r="E10" i="5"/>
  <c r="E14" i="5"/>
  <c r="E15" i="5"/>
  <c r="I27" i="5" l="1"/>
  <c r="I26" i="5"/>
  <c r="E30" i="5" l="1"/>
  <c r="E29" i="5"/>
  <c r="H28" i="5"/>
  <c r="H27" i="5"/>
  <c r="H26" i="5"/>
  <c r="E25" i="5"/>
  <c r="H25" i="5" s="1"/>
  <c r="E24" i="5"/>
  <c r="H24" i="5" s="1"/>
  <c r="H23" i="5"/>
  <c r="I23" i="5"/>
  <c r="H22" i="5"/>
  <c r="I22" i="5"/>
  <c r="I21" i="5"/>
  <c r="I30" i="5" l="1"/>
  <c r="I20" i="5"/>
  <c r="H20" i="5"/>
  <c r="I25" i="5"/>
  <c r="H29" i="5"/>
  <c r="I29" i="5"/>
  <c r="I24" i="5"/>
  <c r="H21" i="5"/>
  <c r="H30" i="5"/>
  <c r="H14" i="5" l="1"/>
  <c r="I15" i="5"/>
  <c r="H10" i="5"/>
  <c r="H9" i="5"/>
  <c r="I6" i="5"/>
  <c r="I10" i="5"/>
  <c r="I9" i="5"/>
  <c r="I8" i="5"/>
  <c r="I7" i="5"/>
  <c r="I13" i="5"/>
  <c r="H13" i="5"/>
  <c r="H12" i="5"/>
  <c r="I11" i="5"/>
  <c r="H11" i="5"/>
  <c r="H8" i="5"/>
  <c r="H7" i="5"/>
  <c r="H15" i="5" l="1"/>
  <c r="H6" i="5"/>
  <c r="I14" i="5"/>
</calcChain>
</file>

<file path=xl/sharedStrings.xml><?xml version="1.0" encoding="utf-8"?>
<sst xmlns="http://schemas.openxmlformats.org/spreadsheetml/2006/main" count="121" uniqueCount="73">
  <si>
    <t>n/a</t>
  </si>
  <si>
    <t>($/kw)</t>
  </si>
  <si>
    <t>($/kwh)</t>
  </si>
  <si>
    <t>($/Mo)</t>
  </si>
  <si>
    <t>PCRA</t>
  </si>
  <si>
    <t>Charge</t>
  </si>
  <si>
    <t>Demand</t>
  </si>
  <si>
    <t>Energy</t>
  </si>
  <si>
    <t>Customer</t>
  </si>
  <si>
    <t>Large Commercial Primary (K23P)</t>
  </si>
  <si>
    <t>Large Commercial (KW23)</t>
  </si>
  <si>
    <t>Large Commercial - CS (KW31)</t>
  </si>
  <si>
    <t>Commercial Primary (K22P)</t>
  </si>
  <si>
    <t>Commercial General (KW22)</t>
  </si>
  <si>
    <t>Commercial - CS (KW20)</t>
  </si>
  <si>
    <t>Small Commercial (K22A)</t>
  </si>
  <si>
    <t>Residential Small (KW11)</t>
  </si>
  <si>
    <t>Residential (KW10)</t>
  </si>
  <si>
    <t>(kW)</t>
  </si>
  <si>
    <t>Usage</t>
  </si>
  <si>
    <t>(kWh/Mo)</t>
  </si>
  <si>
    <t>Customer Class</t>
  </si>
  <si>
    <t>Average Customer Bill ($)</t>
  </si>
  <si>
    <t>Large Commercial Premium (K23PP)</t>
  </si>
  <si>
    <t xml:space="preserve">Enter </t>
  </si>
  <si>
    <t>Enter</t>
  </si>
  <si>
    <t>Estimated Customer Bill ($)</t>
  </si>
  <si>
    <t>2017 ELECTRIC BILL CALCULATION WORKSHEET</t>
  </si>
  <si>
    <t>Complete the following information to calculate charges:</t>
  </si>
  <si>
    <t>Choose the rate class:</t>
  </si>
  <si>
    <t>Enter the kWh:</t>
  </si>
  <si>
    <t>kWh</t>
  </si>
  <si>
    <t>Enter kW:</t>
  </si>
  <si>
    <t>DISCLAIMER:</t>
  </si>
  <si>
    <t>The above calculations are estimates only.  Actual bill charges may vary based on differences in days of service and usage.</t>
  </si>
  <si>
    <t>CHARGES</t>
  </si>
  <si>
    <t xml:space="preserve">A fixed charge for each customer based on connection, metering, billing, maintenance costs, etc. 
 </t>
  </si>
  <si>
    <t>CUSTOMER
CHARGE ($):</t>
  </si>
  <si>
    <t>ENERGY
CHARGE ($/kWh):</t>
  </si>
  <si>
    <t>DEMAND CHARGE ($/kW):</t>
  </si>
  <si>
    <t>The highest capacity of electricity a commercial &amp; industrial customer requires at a given point in time (15 minute intervals).</t>
  </si>
  <si>
    <t>PCRA:</t>
  </si>
  <si>
    <t/>
  </si>
  <si>
    <t>TOTAL:</t>
  </si>
  <si>
    <t>Amount to be Billed:</t>
  </si>
  <si>
    <t xml:space="preserve">The power cost reserve adjustment includes the power cost adjustment (PCA) and the operating reserve allocation (ORA). </t>
  </si>
  <si>
    <t>($/kwh)2</t>
  </si>
  <si>
    <t xml:space="preserve">kW </t>
  </si>
  <si>
    <t xml:space="preserve">   NOTE: This only applies to commericial customers, otherwise leave kW blank.</t>
  </si>
  <si>
    <t>How do I know which rate class to choose?</t>
  </si>
  <si>
    <t>FAQs</t>
  </si>
  <si>
    <t>Follow these steps to get an estimated calculation of what your monthly electric bill would be with City of Columbus Power:</t>
  </si>
  <si>
    <t>2. Enter your average monthly kWh.</t>
  </si>
  <si>
    <t>1. Choose your rate class from the drop down menu.</t>
  </si>
  <si>
    <t>3. Enter your average monthly kW.</t>
  </si>
  <si>
    <t xml:space="preserve">  -  Residential (KW10) - average home</t>
  </si>
  <si>
    <t>Small Commercial - CS (K20A)</t>
  </si>
  <si>
    <t xml:space="preserve">  -  Small Commercial - CS (K20A) - church or school that uses less than 10 kWh monthly demand</t>
  </si>
  <si>
    <t xml:space="preserve">  -  Small Commercial (K22A) - business that uses less than 10 kWh monthly demand</t>
  </si>
  <si>
    <t xml:space="preserve">  -  Commercial - CS (KW20) - church or school that uses between 10 and 49 kWh monthly demand</t>
  </si>
  <si>
    <t xml:space="preserve">  -  Commercial General (KW22) - business that uses between 10 and 49 kWh monthly demand</t>
  </si>
  <si>
    <t xml:space="preserve">  -  Commercial Primary (K22P) - business that uses between 10 and 49 kWh monthly demand &amp; owns transformer</t>
  </si>
  <si>
    <t xml:space="preserve">  -  Large Commercial - CS (KW31) - church or school that uses 50 or more kWh monthly demand</t>
  </si>
  <si>
    <t xml:space="preserve">  -  Large Commercial (KW23) - business that uses 50 or more kWh monthly demand</t>
  </si>
  <si>
    <t xml:space="preserve">  -  Large Commercial Primary (K23P) - business that uses 50 or more kWh monthly demand &amp; owns transformer</t>
  </si>
  <si>
    <t xml:space="preserve">  -  Large Commercial Premium (K23PP) - premium business that uses 50 or more kWh monthly demand &amp; has a dedicated circuit</t>
  </si>
  <si>
    <t xml:space="preserve">  </t>
  </si>
  <si>
    <t>How do I figure out my average monthly kWh or kW demand?</t>
  </si>
  <si>
    <t xml:space="preserve">  - Refer to a previous electricity bill to obtain your current and average usages.</t>
  </si>
  <si>
    <t xml:space="preserve">The charge of electric energy used for each customer type. </t>
  </si>
  <si>
    <t>What is the difference between kWh and kW?</t>
  </si>
  <si>
    <r>
      <t xml:space="preserve">  - </t>
    </r>
    <r>
      <rPr>
        <sz val="10"/>
        <color theme="1"/>
        <rFont val="Arial"/>
        <family val="2"/>
      </rPr>
      <t>kWh is the measure of energy and kW is the measure of power. Imagine a pipe with water flowing through it. kW is the most water the pipe can hold at one time, and kWh is how much passes through the pipe in an hour.</t>
    </r>
  </si>
  <si>
    <t>Typical Usage by Rate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</si>
</sst>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General_)"/>
    <numFmt numFmtId="167" formatCode="#,##0.0"/>
    <numFmt numFmtId="168" formatCode="&quot;$&quot;#,##0.00000"/>
  </numFmts>
  <fonts count="3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hadow/>
      <sz val="10"/>
      <color indexed="12"/>
      <name val="Times New Roman"/>
      <family val="1"/>
    </font>
    <font>
      <sz val="12"/>
      <name val="Times New Roman"/>
      <family val="1"/>
    </font>
    <font>
      <sz val="12"/>
      <color indexed="25"/>
      <name val="Times New Roman"/>
      <family val="1"/>
    </font>
    <font>
      <shadow/>
      <sz val="10"/>
      <color indexed="16"/>
      <name val="Times New Roman"/>
      <family val="1"/>
    </font>
    <font>
      <sz val="10"/>
      <color theme="1"/>
      <name val="Calibri"/>
      <family val="2"/>
    </font>
    <font>
      <sz val="12"/>
      <name val="Helv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8"/>
      <name val="Arial"/>
      <family val="2"/>
    </font>
    <font>
      <sz val="10"/>
      <color indexed="23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9" fillId="0" borderId="0">
      <alignment horizontal="left"/>
    </xf>
    <xf numFmtId="37" fontId="10" fillId="3" borderId="0" applyAlignment="0">
      <protection locked="0"/>
    </xf>
    <xf numFmtId="2" fontId="11" fillId="4" borderId="1" applyNumberFormat="0" applyFont="0" applyBorder="0" applyAlignment="0">
      <alignment horizontal="center"/>
      <protection locked="0"/>
    </xf>
    <xf numFmtId="0" fontId="12" fillId="0" borderId="0" applyNumberFormat="0" applyBorder="0" applyAlignment="0"/>
    <xf numFmtId="0" fontId="13" fillId="0" borderId="0"/>
    <xf numFmtId="0" fontId="5" fillId="0" borderId="0"/>
    <xf numFmtId="0" fontId="8" fillId="0" borderId="0"/>
    <xf numFmtId="0" fontId="5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5" fillId="0" borderId="0"/>
    <xf numFmtId="0" fontId="16" fillId="0" borderId="0"/>
    <xf numFmtId="0" fontId="17" fillId="0" borderId="0">
      <alignment vertical="top"/>
    </xf>
    <xf numFmtId="166" fontId="1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37" fontId="11" fillId="0" borderId="0" applyNumberFormat="0" applyFont="0" applyBorder="0" applyAlignment="0" applyProtection="0">
      <protection locked="0"/>
    </xf>
    <xf numFmtId="37" fontId="11" fillId="0" borderId="0" applyNumberFormat="0" applyFont="0" applyBorder="0" applyAlignment="0" applyProtection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18" fillId="3" borderId="2">
      <alignment horizontal="left" vertical="center"/>
    </xf>
    <xf numFmtId="37" fontId="18" fillId="3" borderId="3" applyAlignment="0">
      <alignment horizontal="left" vertical="center"/>
      <protection locked="0"/>
    </xf>
    <xf numFmtId="0" fontId="19" fillId="0" borderId="4" applyNumberFormat="0" applyFill="0" applyBorder="0" applyAlignment="0" applyProtection="0">
      <alignment horizontal="centerContinuous"/>
    </xf>
    <xf numFmtId="0" fontId="6" fillId="0" borderId="0"/>
    <xf numFmtId="0" fontId="6" fillId="0" borderId="0"/>
    <xf numFmtId="0" fontId="20" fillId="0" borderId="0">
      <alignment horizontal="centerContinuous"/>
    </xf>
    <xf numFmtId="0" fontId="2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0" fillId="0" borderId="0" xfId="0" applyBorder="1"/>
    <xf numFmtId="3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7" borderId="7" xfId="0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6" fillId="10" borderId="21" xfId="0" applyFont="1" applyFill="1" applyBorder="1" applyAlignment="1" applyProtection="1">
      <alignment vertical="center"/>
      <protection locked="0"/>
    </xf>
    <xf numFmtId="0" fontId="24" fillId="9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9" borderId="0" xfId="0" applyFill="1" applyAlignment="1" applyProtection="1">
      <alignment horizontal="right" vertical="center"/>
    </xf>
    <xf numFmtId="0" fontId="0" fillId="0" borderId="0" xfId="0" applyProtection="1"/>
    <xf numFmtId="0" fontId="25" fillId="9" borderId="0" xfId="0" applyFont="1" applyFill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20" xfId="0" applyFill="1" applyBorder="1" applyAlignment="1" applyProtection="1">
      <alignment horizontal="right" vertical="center"/>
    </xf>
    <xf numFmtId="0" fontId="0" fillId="9" borderId="0" xfId="0" applyFill="1" applyProtection="1"/>
    <xf numFmtId="0" fontId="0" fillId="9" borderId="22" xfId="0" applyFill="1" applyBorder="1" applyAlignment="1" applyProtection="1">
      <alignment vertical="center"/>
    </xf>
    <xf numFmtId="164" fontId="29" fillId="9" borderId="0" xfId="0" applyNumberFormat="1" applyFont="1" applyFill="1" applyAlignment="1" applyProtection="1">
      <alignment horizontal="right" vertical="center"/>
    </xf>
    <xf numFmtId="0" fontId="26" fillId="9" borderId="0" xfId="0" applyFont="1" applyFill="1" applyAlignment="1" applyProtection="1">
      <alignment horizontal="right" vertical="center"/>
    </xf>
    <xf numFmtId="0" fontId="0" fillId="9" borderId="0" xfId="0" applyFill="1" applyAlignment="1" applyProtection="1">
      <alignment horizontal="right" vertical="center" wrapText="1"/>
    </xf>
    <xf numFmtId="0" fontId="23" fillId="6" borderId="9" xfId="0" applyFont="1" applyFill="1" applyBorder="1" applyProtection="1"/>
    <xf numFmtId="0" fontId="22" fillId="6" borderId="10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3" fillId="6" borderId="12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4" fillId="6" borderId="5" xfId="0" applyFont="1" applyFill="1" applyBorder="1" applyProtection="1"/>
    <xf numFmtId="0" fontId="4" fillId="6" borderId="5" xfId="0" applyFont="1" applyFill="1" applyBorder="1" applyAlignment="1" applyProtection="1">
      <alignment horizontal="center"/>
    </xf>
    <xf numFmtId="0" fontId="3" fillId="6" borderId="22" xfId="0" applyFont="1" applyFill="1" applyBorder="1" applyProtection="1"/>
    <xf numFmtId="3" fontId="3" fillId="6" borderId="8" xfId="0" applyNumberFormat="1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164" fontId="3" fillId="6" borderId="8" xfId="0" applyNumberFormat="1" applyFont="1" applyFill="1" applyBorder="1" applyAlignment="1" applyProtection="1">
      <alignment horizontal="center"/>
    </xf>
    <xf numFmtId="165" fontId="3" fillId="6" borderId="8" xfId="0" applyNumberFormat="1" applyFont="1" applyFill="1" applyBorder="1" applyAlignment="1" applyProtection="1">
      <alignment horizontal="center"/>
    </xf>
    <xf numFmtId="168" fontId="3" fillId="6" borderId="8" xfId="0" applyNumberFormat="1" applyFont="1" applyFill="1" applyBorder="1" applyAlignment="1" applyProtection="1">
      <alignment horizontal="center"/>
    </xf>
    <xf numFmtId="164" fontId="3" fillId="6" borderId="15" xfId="0" applyNumberFormat="1" applyFont="1" applyFill="1" applyBorder="1" applyAlignment="1" applyProtection="1">
      <alignment horizontal="center"/>
    </xf>
    <xf numFmtId="164" fontId="3" fillId="6" borderId="8" xfId="0" applyNumberFormat="1" applyFont="1" applyFill="1" applyBorder="1" applyAlignment="1" applyProtection="1">
      <alignment horizontal="center" vertical="center"/>
    </xf>
    <xf numFmtId="165" fontId="3" fillId="6" borderId="8" xfId="0" applyNumberFormat="1" applyFont="1" applyFill="1" applyBorder="1" applyAlignment="1" applyProtection="1">
      <alignment horizontal="center" vertical="center"/>
    </xf>
    <xf numFmtId="164" fontId="3" fillId="6" borderId="15" xfId="0" applyNumberFormat="1" applyFont="1" applyFill="1" applyBorder="1" applyAlignment="1" applyProtection="1">
      <alignment horizontal="center" vertical="center"/>
    </xf>
    <xf numFmtId="167" fontId="3" fillId="6" borderId="8" xfId="0" applyNumberFormat="1" applyFont="1" applyFill="1" applyBorder="1" applyAlignment="1" applyProtection="1">
      <alignment horizontal="center"/>
    </xf>
    <xf numFmtId="0" fontId="3" fillId="6" borderId="24" xfId="0" applyFont="1" applyFill="1" applyBorder="1" applyProtection="1"/>
    <xf numFmtId="3" fontId="3" fillId="6" borderId="25" xfId="0" applyNumberFormat="1" applyFont="1" applyFill="1" applyBorder="1" applyAlignment="1" applyProtection="1">
      <alignment horizontal="center"/>
    </xf>
    <xf numFmtId="164" fontId="3" fillId="6" borderId="25" xfId="0" applyNumberFormat="1" applyFont="1" applyFill="1" applyBorder="1" applyAlignment="1" applyProtection="1">
      <alignment horizontal="center"/>
    </xf>
    <xf numFmtId="165" fontId="3" fillId="6" borderId="25" xfId="0" applyNumberFormat="1" applyFont="1" applyFill="1" applyBorder="1" applyAlignment="1" applyProtection="1">
      <alignment horizontal="center"/>
    </xf>
    <xf numFmtId="165" fontId="3" fillId="6" borderId="16" xfId="0" applyNumberFormat="1" applyFont="1" applyFill="1" applyBorder="1" applyAlignment="1" applyProtection="1">
      <alignment horizontal="center"/>
    </xf>
    <xf numFmtId="164" fontId="3" fillId="6" borderId="17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5" xfId="0" applyFont="1" applyFill="1" applyBorder="1" applyAlignment="1" applyProtection="1">
      <alignment horizontal="center"/>
    </xf>
    <xf numFmtId="0" fontId="3" fillId="0" borderId="6" xfId="0" applyFont="1" applyBorder="1" applyProtection="1"/>
    <xf numFmtId="3" fontId="3" fillId="8" borderId="6" xfId="0" applyNumberFormat="1" applyFont="1" applyFill="1" applyBorder="1" applyAlignment="1" applyProtection="1">
      <alignment horizontal="center"/>
    </xf>
    <xf numFmtId="164" fontId="3" fillId="5" borderId="8" xfId="0" applyNumberFormat="1" applyFont="1" applyFill="1" applyBorder="1" applyAlignment="1" applyProtection="1">
      <alignment horizontal="center"/>
    </xf>
    <xf numFmtId="165" fontId="3" fillId="5" borderId="8" xfId="0" applyNumberFormat="1" applyFont="1" applyFill="1" applyBorder="1" applyAlignment="1" applyProtection="1">
      <alignment horizontal="center"/>
    </xf>
    <xf numFmtId="168" fontId="3" fillId="5" borderId="8" xfId="0" applyNumberFormat="1" applyFont="1" applyFill="1" applyBorder="1" applyAlignment="1" applyProtection="1">
      <alignment horizontal="center"/>
    </xf>
    <xf numFmtId="164" fontId="3" fillId="5" borderId="8" xfId="0" applyNumberFormat="1" applyFont="1" applyFill="1" applyBorder="1" applyAlignment="1" applyProtection="1">
      <alignment horizontal="center" vertical="center"/>
    </xf>
    <xf numFmtId="165" fontId="3" fillId="5" borderId="8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Protection="1"/>
    <xf numFmtId="0" fontId="0" fillId="0" borderId="0" xfId="0" applyAlignment="1" applyProtection="1">
      <alignment vertical="center"/>
    </xf>
    <xf numFmtId="0" fontId="28" fillId="9" borderId="0" xfId="0" applyFont="1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right" vertical="center"/>
    </xf>
    <xf numFmtId="0" fontId="0" fillId="9" borderId="0" xfId="0" applyFill="1" applyBorder="1" applyAlignment="1" applyProtection="1">
      <alignment vertical="center"/>
    </xf>
    <xf numFmtId="0" fontId="24" fillId="9" borderId="0" xfId="0" applyFont="1" applyFill="1" applyAlignment="1" applyProtection="1">
      <alignment horizontal="center" vertical="center"/>
    </xf>
    <xf numFmtId="1" fontId="26" fillId="1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28" fillId="9" borderId="0" xfId="0" applyFont="1" applyFill="1" applyAlignment="1" applyProtection="1">
      <alignment vertical="center"/>
    </xf>
    <xf numFmtId="164" fontId="29" fillId="11" borderId="27" xfId="0" applyNumberFormat="1" applyFont="1" applyFill="1" applyBorder="1" applyAlignment="1" applyProtection="1">
      <alignment horizontal="right" vertical="center"/>
    </xf>
    <xf numFmtId="0" fontId="30" fillId="0" borderId="0" xfId="0" applyFont="1" applyAlignment="1" applyProtection="1">
      <alignment wrapText="1"/>
    </xf>
    <xf numFmtId="0" fontId="30" fillId="0" borderId="0" xfId="0" applyFont="1" applyProtection="1"/>
    <xf numFmtId="0" fontId="30" fillId="9" borderId="0" xfId="0" applyFont="1" applyFill="1" applyAlignment="1" applyProtection="1">
      <alignment vertical="center"/>
    </xf>
    <xf numFmtId="164" fontId="29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wrapText="1"/>
    </xf>
    <xf numFmtId="0" fontId="31" fillId="9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0" fillId="9" borderId="0" xfId="0" applyFill="1" applyAlignment="1" applyProtection="1">
      <alignment vertical="center" wrapText="1"/>
    </xf>
    <xf numFmtId="0" fontId="0" fillId="9" borderId="0" xfId="0" applyFill="1" applyAlignment="1" applyProtection="1">
      <alignment vertical="center"/>
    </xf>
    <xf numFmtId="0" fontId="26" fillId="9" borderId="0" xfId="0" applyFont="1" applyFill="1" applyAlignment="1" applyProtection="1">
      <alignment horizontal="center" vertical="center" wrapText="1"/>
    </xf>
    <xf numFmtId="0" fontId="0" fillId="9" borderId="0" xfId="0" applyFill="1" applyAlignment="1" applyProtection="1">
      <alignment horizontal="center" vertical="center"/>
    </xf>
    <xf numFmtId="0" fontId="26" fillId="9" borderId="0" xfId="0" applyFont="1" applyFill="1" applyAlignment="1" applyProtection="1">
      <alignment horizontal="right" vertical="center"/>
    </xf>
    <xf numFmtId="0" fontId="26" fillId="9" borderId="0" xfId="0" applyFont="1" applyFill="1" applyAlignment="1" applyProtection="1">
      <alignment vertical="center"/>
    </xf>
    <xf numFmtId="0" fontId="0" fillId="9" borderId="0" xfId="0" applyFill="1" applyAlignment="1" applyProtection="1">
      <alignment horizontal="center" vertical="center" wrapText="1"/>
    </xf>
    <xf numFmtId="0" fontId="26" fillId="9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4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horizontal="left" vertical="center" wrapText="1"/>
    </xf>
    <xf numFmtId="0" fontId="0" fillId="9" borderId="0" xfId="0" applyFill="1" applyAlignment="1" applyProtection="1">
      <alignment horizontal="right" vertical="center"/>
    </xf>
    <xf numFmtId="0" fontId="0" fillId="9" borderId="0" xfId="0" applyFill="1" applyBorder="1" applyAlignment="1" applyProtection="1">
      <alignment vertical="center"/>
    </xf>
    <xf numFmtId="0" fontId="25" fillId="9" borderId="0" xfId="0" applyFont="1" applyFill="1" applyAlignment="1" applyProtection="1">
      <alignment vertical="center"/>
    </xf>
    <xf numFmtId="0" fontId="26" fillId="10" borderId="18" xfId="0" applyFont="1" applyFill="1" applyBorder="1" applyAlignment="1" applyProtection="1">
      <alignment horizontal="center" vertical="center"/>
      <protection locked="0"/>
    </xf>
    <xf numFmtId="0" fontId="26" fillId="10" borderId="19" xfId="0" applyFont="1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right" vertical="center"/>
    </xf>
    <xf numFmtId="0" fontId="27" fillId="9" borderId="23" xfId="0" applyFont="1" applyFill="1" applyBorder="1" applyAlignment="1" applyProtection="1">
      <alignment horizontal="right" vertical="center"/>
    </xf>
    <xf numFmtId="0" fontId="0" fillId="9" borderId="23" xfId="0" applyFill="1" applyBorder="1" applyAlignment="1" applyProtection="1">
      <alignment vertical="center"/>
    </xf>
    <xf numFmtId="0" fontId="28" fillId="9" borderId="26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 applyProtection="1">
      <alignment horizontal="center" wrapText="1"/>
    </xf>
    <xf numFmtId="0" fontId="4" fillId="6" borderId="13" xfId="0" applyFont="1" applyFill="1" applyBorder="1" applyAlignment="1" applyProtection="1">
      <alignment horizontal="center" wrapText="1"/>
    </xf>
    <xf numFmtId="0" fontId="4" fillId="6" borderId="14" xfId="0" applyFont="1" applyFill="1" applyBorder="1" applyAlignment="1" applyProtection="1">
      <alignment horizontal="center" wrapText="1"/>
    </xf>
    <xf numFmtId="0" fontId="4" fillId="5" borderId="8" xfId="0" applyFont="1" applyFill="1" applyBorder="1" applyAlignment="1" applyProtection="1">
      <alignment horizontal="center" wrapText="1"/>
    </xf>
  </cellXfs>
  <cellStyles count="88">
    <cellStyle name="_20030701 20040630 expense summary" xfId="2"/>
    <cellStyle name="_20030701 20040630 expense summary 2" xfId="3"/>
    <cellStyle name="_20040701 20041022 expense summary" xfId="4"/>
    <cellStyle name="_20040701 20041022 expense summary 2" xfId="5"/>
    <cellStyle name="Comma" xfId="1" builtinId="3"/>
    <cellStyle name="Comma 2" xfId="6"/>
    <cellStyle name="Comma 2 2" xfId="7"/>
    <cellStyle name="Comma 3" xfId="8"/>
    <cellStyle name="Comma 4" xfId="9"/>
    <cellStyle name="Comma0 - Style1" xfId="10"/>
    <cellStyle name="Curren - Style2" xfId="11"/>
    <cellStyle name="Currency 2" xfId="12"/>
    <cellStyle name="Currency 2 2" xfId="13"/>
    <cellStyle name="Currency 3" xfId="14"/>
    <cellStyle name="Currency 3 2" xfId="15"/>
    <cellStyle name="Currency 4" xfId="16"/>
    <cellStyle name="Currency 4 2" xfId="17"/>
    <cellStyle name="Currency 4 2 2" xfId="65"/>
    <cellStyle name="Currency 4 2 3" xfId="79"/>
    <cellStyle name="Currency 4 3" xfId="18"/>
    <cellStyle name="Currency 4 4" xfId="75"/>
    <cellStyle name="Currency 4 5" xfId="64"/>
    <cellStyle name="Currency 4 6" xfId="78"/>
    <cellStyle name="Currency 5" xfId="19"/>
    <cellStyle name="Currency 6" xfId="20"/>
    <cellStyle name="Currency 6 2" xfId="66"/>
    <cellStyle name="Currency 6 3" xfId="80"/>
    <cellStyle name="ExternalReference" xfId="21"/>
    <cellStyle name="ExternalReference 2" xfId="22"/>
    <cellStyle name="Headings" xfId="23"/>
    <cellStyle name="Input 2" xfId="24"/>
    <cellStyle name="Inputs" xfId="25"/>
    <cellStyle name="LinkSource" xfId="26"/>
    <cellStyle name="Net Number" xfId="27"/>
    <cellStyle name="Normal" xfId="0" builtinId="0"/>
    <cellStyle name="Normal 10" xfId="28"/>
    <cellStyle name="Normal 10 2" xfId="29"/>
    <cellStyle name="Normal 10 2 2" xfId="67"/>
    <cellStyle name="Normal 10 2 3" xfId="81"/>
    <cellStyle name="Normal 11" xfId="30"/>
    <cellStyle name="Normal 12" xfId="31"/>
    <cellStyle name="Normal 13" xfId="74"/>
    <cellStyle name="Normal 2" xfId="32"/>
    <cellStyle name="Normal 2 2" xfId="33"/>
    <cellStyle name="Normal 2 3" xfId="34"/>
    <cellStyle name="Normal 2 4" xfId="76"/>
    <cellStyle name="Normal 3" xfId="35"/>
    <cellStyle name="Normal 3 2" xfId="36"/>
    <cellStyle name="Normal 4" xfId="37"/>
    <cellStyle name="Normal 4 2" xfId="38"/>
    <cellStyle name="Normal 5" xfId="39"/>
    <cellStyle name="Normal 5 2" xfId="40"/>
    <cellStyle name="Normal 6" xfId="41"/>
    <cellStyle name="Normal 6 2" xfId="42"/>
    <cellStyle name="Normal 6 2 2" xfId="69"/>
    <cellStyle name="Normal 6 2 3" xfId="83"/>
    <cellStyle name="Normal 6 3" xfId="43"/>
    <cellStyle name="Normal 6 3 2" xfId="70"/>
    <cellStyle name="Normal 6 3 3" xfId="84"/>
    <cellStyle name="Normal 6 4" xfId="77"/>
    <cellStyle name="Normal 6 5" xfId="68"/>
    <cellStyle name="Normal 6 6" xfId="82"/>
    <cellStyle name="Normal 7" xfId="44"/>
    <cellStyle name="Normal 8" xfId="45"/>
    <cellStyle name="Normal 8 2" xfId="46"/>
    <cellStyle name="Normal 8 2 2" xfId="72"/>
    <cellStyle name="Normal 8 2 3" xfId="86"/>
    <cellStyle name="Normal 8 3" xfId="47"/>
    <cellStyle name="Normal 8 3 2" xfId="73"/>
    <cellStyle name="Normal 8 3 3" xfId="87"/>
    <cellStyle name="Normal 8 4" xfId="71"/>
    <cellStyle name="Normal 8 5" xfId="85"/>
    <cellStyle name="Normal 9" xfId="48"/>
    <cellStyle name="Normal 9 2" xfId="49"/>
    <cellStyle name="Not Inputs" xfId="50"/>
    <cellStyle name="Not Inputs 2" xfId="51"/>
    <cellStyle name="Percent 2" xfId="52"/>
    <cellStyle name="Percent 2 2" xfId="53"/>
    <cellStyle name="Percent 3" xfId="54"/>
    <cellStyle name="Percent 3 2" xfId="55"/>
    <cellStyle name="Percent 4" xfId="56"/>
    <cellStyle name="Range Header" xfId="57"/>
    <cellStyle name="Range Header 2" xfId="58"/>
    <cellStyle name="ReferenceSource" xfId="59"/>
    <cellStyle name="Style 1" xfId="60"/>
    <cellStyle name="Style 1 2" xfId="61"/>
    <cellStyle name="Titles" xfId="62"/>
    <cellStyle name="Version" xfId="6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&quot;$&quot;#,##0.000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&quot;$&quot;#,##0.00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3</xdr:col>
      <xdr:colOff>187325</xdr:colOff>
      <xdr:row>0</xdr:row>
      <xdr:rowOff>928864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2241550" cy="87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577850</xdr:colOff>
          <xdr:row>53</xdr:row>
          <xdr:rowOff>50800</xdr:rowOff>
        </xdr:to>
        <xdr:pic>
          <xdr:nvPicPr>
            <xdr:cNvPr id="15" name="Picture 14"/>
            <xdr:cNvPicPr>
              <a:picLocks noChangeAspect="1" noChangeArrowheads="1"/>
              <a:extLst>
                <a:ext uri="{84589F7E-364E-4C9E-8A38-B11213B215E9}">
                  <a14:cameraTool cellRange="'[6]Sample Bill'!$A$1:$Q$52" spid="_x0000_s31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8197850" cy="10483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133350</xdr:colOff>
      <xdr:row>0</xdr:row>
      <xdr:rowOff>928864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324100" cy="87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WCleaver\AppData\Local\Microsoft\Windows\Temporary%20Internet%20Files\Content.Outlook\56YXPVDO\Columbus%20Electric%20Cost%20of%20Service%20Model%20(2-17-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228767\Sewer%20Rate%20Model\Model%20Update%20(8-4-0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0228756\2013%20Update\Model\Columbus%20-%20Water%20Cost%20of%20Service%20Model%20(5-20-2013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Library" Target="BVPlan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BANY\Data\Documents%20and%20Settings\mastra\Local%20Settings\Temp\Sewe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fenner\Desktop\Sample%20Bill%202017%20k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Pro forma"/>
      <sheetName val="RevReq"/>
      <sheetName val="O&amp;MCostAlloc"/>
      <sheetName val="CapAlloc"/>
      <sheetName val="AssetSum"/>
      <sheetName val="AllocRef"/>
      <sheetName val="SystemDemand"/>
      <sheetName val="Assets"/>
      <sheetName val="Units"/>
      <sheetName val="UCost"/>
      <sheetName val="ClassCost"/>
      <sheetName val="COS Sum-Cash"/>
      <sheetName val="COS Sum-Utility Basis (8%)"/>
      <sheetName val="COS Sum-Utility Basis (25%)"/>
      <sheetName val="RateBaseAlloc"/>
      <sheetName val="COSRate"/>
      <sheetName val="COS Summary"/>
      <sheetName val="Table 2-12"/>
      <sheetName val="Rates--&gt;"/>
      <sheetName val="RevCalc"/>
      <sheetName val="RateDesign1"/>
      <sheetName val="RD1Sum"/>
      <sheetName val="RateDesign2"/>
      <sheetName val="RD2Sum"/>
      <sheetName val="Other---&gt;"/>
      <sheetName val="UtilityBasis"/>
      <sheetName val="O&amp;MBud"/>
      <sheetName val="CustData1"/>
      <sheetName val="O&amp;M Pivot"/>
      <sheetName val="sub location list"/>
      <sheetName val="Meter Install Costs"/>
      <sheetName val="ENR Index"/>
      <sheetName val="Report Tbls --&gt;"/>
      <sheetName val="Table 2-3"/>
      <sheetName val="Table 2-4"/>
      <sheetName val="Table 2-8"/>
      <sheetName val="Sheet1"/>
    </sheetNames>
    <sheetDataSet>
      <sheetData sheetId="0" refreshError="1">
        <row r="5">
          <cell r="B5" t="str">
            <v>City of Columbus - Division of Power</v>
          </cell>
        </row>
        <row r="6">
          <cell r="B6" t="str">
            <v>Electric Rate Study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2">
          <cell r="B12" t="str">
            <v>Residential (KW10)</v>
          </cell>
        </row>
        <row r="13">
          <cell r="B13" t="str">
            <v>Residential Small (KW11)</v>
          </cell>
        </row>
        <row r="14">
          <cell r="B14" t="str">
            <v>Small Commercial - CS (KW20A)</v>
          </cell>
        </row>
        <row r="15">
          <cell r="B15" t="str">
            <v>Small Commercial (K22A)</v>
          </cell>
        </row>
        <row r="16">
          <cell r="B16" t="str">
            <v>Commercial - CS (KW20)</v>
          </cell>
        </row>
        <row r="17">
          <cell r="B17" t="str">
            <v>Commercial General (KW22)</v>
          </cell>
        </row>
        <row r="18">
          <cell r="B18" t="str">
            <v>Commercial Primary (K22P)</v>
          </cell>
        </row>
        <row r="19">
          <cell r="B19" t="str">
            <v>Large Commercial - CS (KW31)</v>
          </cell>
        </row>
        <row r="20">
          <cell r="B20" t="str">
            <v>Large Commercial (KW23)</v>
          </cell>
        </row>
        <row r="21">
          <cell r="B21" t="str">
            <v>Large Commercial Primary (K23P)</v>
          </cell>
        </row>
        <row r="22">
          <cell r="B22" t="str">
            <v>Street Lighting</v>
          </cell>
        </row>
        <row r="23">
          <cell r="B23" t="str">
            <v>Area Lighting2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Dashboard"/>
      <sheetName val="Proforma"/>
      <sheetName val="Assumptions"/>
      <sheetName val="CIP"/>
      <sheetName val="RateRev"/>
      <sheetName val="Resrvs"/>
      <sheetName val="Coverage"/>
      <sheetName val="Esc"/>
      <sheetName val="FUND1"/>
      <sheetName val="FUND2"/>
      <sheetName val="FUND3"/>
      <sheetName val="CIP Funding"/>
      <sheetName val="OpFund"/>
      <sheetName val="NewDebtSum"/>
      <sheetName val="FUND4"/>
      <sheetName val="FreezeResults"/>
      <sheetName val="CIP Funding Eligibility"/>
      <sheetName val="Acts"/>
      <sheetName val="VOL"/>
      <sheetName val="FUND5"/>
      <sheetName val="FUND6"/>
      <sheetName val="FUND7"/>
      <sheetName val="FUND8"/>
      <sheetName val="FUND9"/>
      <sheetName val="FUND10"/>
    </sheetNames>
    <sheetDataSet>
      <sheetData sheetId="0" refreshError="1"/>
      <sheetData sheetId="1">
        <row r="6">
          <cell r="D6">
            <v>6</v>
          </cell>
        </row>
        <row r="137">
          <cell r="AC137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>
        <row r="12">
          <cell r="D12">
            <v>12326844.666666666</v>
          </cell>
        </row>
        <row r="13">
          <cell r="D13">
            <v>12326844.666666666</v>
          </cell>
        </row>
        <row r="27">
          <cell r="D27">
            <v>70664999.999999985</v>
          </cell>
        </row>
        <row r="40">
          <cell r="D40">
            <v>37319987</v>
          </cell>
        </row>
        <row r="41">
          <cell r="D41">
            <v>3322615.5096244174</v>
          </cell>
        </row>
        <row r="47">
          <cell r="D47">
            <v>7.2499999999999995E-2</v>
          </cell>
        </row>
      </sheetData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Map"/>
      <sheetName val="INPUT"/>
      <sheetName val="05Proforma"/>
      <sheetName val="05Worksheet"/>
      <sheetName val="06Proforma"/>
      <sheetName val="08Profroma"/>
      <sheetName val="10Proforma"/>
      <sheetName val="11Proforma"/>
      <sheetName val="12Proforma"/>
      <sheetName val="12Q2Proforma"/>
      <sheetName val="13Proforma"/>
      <sheetName val="14Proforma"/>
      <sheetName val="RevReq"/>
      <sheetName val="ProForma (old)"/>
      <sheetName val="LowInc"/>
      <sheetName val="Assets"/>
      <sheetName val="Assets_Sum"/>
      <sheetName val="T&amp;D"/>
      <sheetName val="CapAlloc"/>
      <sheetName val="CapFactors"/>
      <sheetName val="ROR"/>
      <sheetName val="CumFees"/>
      <sheetName val="OMBUD"/>
      <sheetName val="OMCstAlloc (OLD)"/>
      <sheetName val="OMCstAlloc"/>
      <sheetName val="CFlow"/>
      <sheetName val="CAccts"/>
      <sheetName val="CBilledUnits"/>
      <sheetName val="FIREACCTS"/>
      <sheetName val="PeakFactors"/>
      <sheetName val="UNITS12"/>
      <sheetName val="UCOST12"/>
      <sheetName val="ClassCosts12"/>
      <sheetName val="COSRate12"/>
      <sheetName val="UNITS13"/>
      <sheetName val="UCOST13"/>
      <sheetName val="ClassCosts13"/>
      <sheetName val="COSRate13"/>
      <sheetName val="COSMisc"/>
      <sheetName val="UNITS14"/>
      <sheetName val="UCOST14"/>
      <sheetName val="ClassCosts14"/>
      <sheetName val="COSRate14"/>
      <sheetName val="ExistRates-2012"/>
      <sheetName val="ExistRates-2013"/>
      <sheetName val="FixedRevCalc"/>
      <sheetName val="RateSum-Fixed"/>
      <sheetName val="Alt1-ServiceCharge"/>
      <sheetName val="Alt1-CommodityRate"/>
      <sheetName val="Alt1-Bill Impacts"/>
      <sheetName val="Alt2-FixedRevCalc"/>
      <sheetName val="Alt2-ServiceCharge"/>
      <sheetName val="Alt2-RevCalc"/>
      <sheetName val="Alt2-CommodityRate"/>
      <sheetName val="Alt2-Bill Impacts"/>
      <sheetName val="Alt3-FixedRevCalc"/>
      <sheetName val="Alt3-ServiceCharge"/>
      <sheetName val="Alt3-RevCalc"/>
      <sheetName val="Alt3-CommodityRate"/>
      <sheetName val="Alt3-Bill Impacts"/>
      <sheetName val="Old Sheets--&gt;"/>
      <sheetName val="CalcRev Alt 2Old"/>
      <sheetName val="CalcRev Alt 3Old"/>
      <sheetName val="RateSum-Volumetric"/>
      <sheetName val="Report Tables --&gt;"/>
      <sheetName val="NetRateRevReq"/>
      <sheetName val="WaterSysDemand"/>
      <sheetName val="CapCostCategSumm"/>
      <sheetName val="CapCostAllocSumm"/>
      <sheetName val="O&amp;MCostAllocSumm"/>
      <sheetName val="O&amp;MCostAllocFactors"/>
      <sheetName val="CostAllocFactors"/>
      <sheetName val="MeterEqRatio"/>
      <sheetName val="COSCommRate"/>
      <sheetName val="MoBillFixed"/>
      <sheetName val="QuartBillFixed"/>
      <sheetName val="TypicalBil"/>
      <sheetName val="TypicalBil (2)"/>
      <sheetName val="Rate Alt 1"/>
      <sheetName val="Rate Alt 2"/>
      <sheetName val="Rate Alt 3"/>
      <sheetName val="RateOptCalcs Alt 2"/>
      <sheetName val="RateOptCalcs Alt 3"/>
      <sheetName val="RateOptCalcs"/>
      <sheetName val="RevCompare"/>
      <sheetName val="RawData-2010"/>
      <sheetName val="RawData-2011"/>
      <sheetName val="MM Rev Raw"/>
    </sheetNames>
    <sheetDataSet>
      <sheetData sheetId="0">
        <row r="23">
          <cell r="D23">
            <v>2013</v>
          </cell>
        </row>
        <row r="27">
          <cell r="D27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Plan"/>
      <sheetName val="PrintBox"/>
      <sheetName val="SortBox"/>
      <sheetName val="ViewBox"/>
      <sheetName val="WSDBox"/>
      <sheetName val="FKeyBox"/>
      <sheetName val="StyleBox"/>
      <sheetName val="HelpBox"/>
      <sheetName val="BVBox"/>
      <sheetName val="InitialBox"/>
      <sheetName val="Agree"/>
    </sheetNames>
    <sheetDataSet>
      <sheetData sheetId="0" refreshError="1">
        <row r="6">
          <cell r="A6" t="str">
            <v>None</v>
          </cell>
          <cell r="B6" t="str">
            <v>Black</v>
          </cell>
          <cell r="C6" t="str">
            <v>None</v>
          </cell>
          <cell r="D6" t="str">
            <v>None</v>
          </cell>
        </row>
        <row r="7">
          <cell r="A7" t="str">
            <v>Ivory</v>
          </cell>
          <cell r="B7" t="str">
            <v>White</v>
          </cell>
          <cell r="C7" t="str">
            <v>Gray</v>
          </cell>
          <cell r="D7" t="str">
            <v>Thin</v>
          </cell>
        </row>
        <row r="8">
          <cell r="A8" t="str">
            <v>Light Green</v>
          </cell>
          <cell r="B8" t="str">
            <v>Red</v>
          </cell>
          <cell r="C8" t="str">
            <v>Ivory</v>
          </cell>
          <cell r="D8" t="str">
            <v>Medium</v>
          </cell>
        </row>
        <row r="9">
          <cell r="A9" t="str">
            <v>Lt. Turquoise</v>
          </cell>
          <cell r="B9" t="str">
            <v>Bright Green</v>
          </cell>
          <cell r="C9" t="str">
            <v>Lt. Turquoise</v>
          </cell>
          <cell r="D9" t="str">
            <v>Thick</v>
          </cell>
        </row>
        <row r="10">
          <cell r="A10" t="str">
            <v>Coral</v>
          </cell>
          <cell r="B10" t="str">
            <v>Blue</v>
          </cell>
          <cell r="C10" t="str">
            <v>Ice Blue</v>
          </cell>
          <cell r="D10" t="str">
            <v>Double</v>
          </cell>
        </row>
        <row r="11">
          <cell r="A11" t="str">
            <v>Light Yellow</v>
          </cell>
          <cell r="B11" t="str">
            <v>Yellow</v>
          </cell>
          <cell r="C11" t="str">
            <v>Lt. Green</v>
          </cell>
        </row>
        <row r="12">
          <cell r="A12" t="str">
            <v>Ice Blue</v>
          </cell>
          <cell r="B12" t="str">
            <v>Pink</v>
          </cell>
          <cell r="C12" t="str">
            <v>Light Yellow</v>
          </cell>
        </row>
        <row r="13">
          <cell r="B13" t="str">
            <v>Turquoise</v>
          </cell>
          <cell r="C13" t="str">
            <v>Pale Blue</v>
          </cell>
        </row>
        <row r="14">
          <cell r="B14" t="str">
            <v>Dark Red</v>
          </cell>
          <cell r="C14" t="str">
            <v>Rose</v>
          </cell>
        </row>
        <row r="15">
          <cell r="B15" t="str">
            <v>Green</v>
          </cell>
          <cell r="C15" t="str">
            <v>Lavender</v>
          </cell>
        </row>
        <row r="16">
          <cell r="B16" t="str">
            <v>Dark Blue</v>
          </cell>
          <cell r="C16" t="str">
            <v>Tan</v>
          </cell>
        </row>
        <row r="17">
          <cell r="B17" t="str">
            <v>Dark Yellow</v>
          </cell>
        </row>
        <row r="18">
          <cell r="B18" t="str">
            <v>Violet</v>
          </cell>
        </row>
        <row r="19">
          <cell r="B19" t="str">
            <v>Teal</v>
          </cell>
        </row>
        <row r="20">
          <cell r="B20" t="str">
            <v>Light Gray</v>
          </cell>
        </row>
        <row r="21">
          <cell r="B21" t="str">
            <v>Gray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v"/>
      <sheetName val="OM"/>
      <sheetName val="CIP"/>
      <sheetName val="CFlow"/>
      <sheetName val="Plant"/>
      <sheetName val="Alloc"/>
      <sheetName val="COS"/>
      <sheetName val="Rates"/>
      <sheetName val="OM&amp;R"/>
      <sheetName val="Graphs"/>
      <sheetName val="Scratch"/>
    </sheetNames>
    <sheetDataSet>
      <sheetData sheetId="0" refreshError="1">
        <row r="12">
          <cell r="F12" t="str">
            <v>File: Sewer2004</v>
          </cell>
        </row>
        <row r="14">
          <cell r="C14" t="str">
            <v>1a</v>
          </cell>
        </row>
        <row r="18">
          <cell r="E18" t="str">
            <v>DRAFT - For Discussion Only</v>
          </cell>
        </row>
        <row r="241">
          <cell r="C241">
            <v>0</v>
          </cell>
          <cell r="D241">
            <v>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Bil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2" name="Customer_Class" displayName="Customer_Class" ref="A5:G15" totalsRowShown="0" headerRowDxfId="11" dataDxfId="9" headerRowBorderDxfId="10" tableBorderDxfId="8" totalsRowBorderDxfId="7">
  <autoFilter ref="A5:G15"/>
  <tableColumns count="7">
    <tableColumn id="1" name="Customer Class" dataDxfId="6"/>
    <tableColumn id="2" name="(kWh/Mo)" dataDxfId="5"/>
    <tableColumn id="3" name="(kW)" dataDxfId="4"/>
    <tableColumn id="4" name="($/Mo)" dataDxfId="3"/>
    <tableColumn id="5" name="($/kwh)" dataDxfId="2"/>
    <tableColumn id="6" name="($/kwh)2" dataDxfId="1"/>
    <tableColumn id="7" name="($/kw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Normal="100" workbookViewId="0">
      <selection activeCell="G8" sqref="G8"/>
    </sheetView>
  </sheetViews>
  <sheetFormatPr defaultRowHeight="15" x14ac:dyDescent="0.2"/>
  <cols>
    <col min="1" max="1" width="8.6640625" customWidth="1"/>
    <col min="2" max="2" width="7.88671875" customWidth="1"/>
    <col min="4" max="4" width="5" customWidth="1"/>
    <col min="5" max="5" width="7.77734375" customWidth="1"/>
    <col min="7" max="7" width="8" customWidth="1"/>
    <col min="8" max="8" width="18" customWidth="1"/>
    <col min="9" max="9" width="9.5546875" style="19" customWidth="1"/>
    <col min="10" max="10" width="5.109375" style="19" customWidth="1"/>
    <col min="11" max="11" width="77.33203125" customWidth="1"/>
  </cols>
  <sheetData>
    <row r="1" spans="1:11" s="14" customFormat="1" ht="74.45" customHeight="1" x14ac:dyDescent="0.2">
      <c r="I1" s="20"/>
      <c r="J1" s="20"/>
    </row>
    <row r="2" spans="1:11" ht="29.25" customHeight="1" x14ac:dyDescent="0.2">
      <c r="A2" s="96" t="s">
        <v>27</v>
      </c>
      <c r="B2" s="96"/>
      <c r="C2" s="96"/>
      <c r="D2" s="96"/>
      <c r="E2" s="96"/>
      <c r="F2" s="96"/>
      <c r="G2" s="96"/>
      <c r="H2" s="96"/>
      <c r="I2" s="96"/>
      <c r="J2" s="75"/>
      <c r="K2" s="71"/>
    </row>
    <row r="3" spans="1:11" s="7" customFormat="1" ht="10.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75"/>
      <c r="K3" s="23"/>
    </row>
    <row r="4" spans="1:11" ht="31.5" x14ac:dyDescent="0.25">
      <c r="A4" s="100" t="s">
        <v>28</v>
      </c>
      <c r="B4" s="100"/>
      <c r="C4" s="100"/>
      <c r="D4" s="100"/>
      <c r="E4" s="100"/>
      <c r="F4" s="100"/>
      <c r="G4" s="88"/>
      <c r="H4" s="88"/>
      <c r="I4" s="24"/>
      <c r="J4" s="73"/>
      <c r="K4" s="80" t="s">
        <v>51</v>
      </c>
    </row>
    <row r="5" spans="1:11" ht="16.5" thickBot="1" x14ac:dyDescent="0.25">
      <c r="A5" s="26"/>
      <c r="B5" s="26"/>
      <c r="C5" s="26"/>
      <c r="D5" s="26"/>
      <c r="E5" s="26"/>
      <c r="F5" s="26"/>
      <c r="G5" s="27"/>
      <c r="H5" s="27"/>
      <c r="I5" s="24"/>
      <c r="J5" s="73"/>
      <c r="K5" s="25"/>
    </row>
    <row r="6" spans="1:11" ht="17.25" thickTop="1" thickBot="1" x14ac:dyDescent="0.3">
      <c r="A6" s="98" t="s">
        <v>29</v>
      </c>
      <c r="B6" s="88"/>
      <c r="C6" s="88"/>
      <c r="D6" s="88"/>
      <c r="E6" s="88"/>
      <c r="F6" s="99"/>
      <c r="G6" s="101" t="s">
        <v>17</v>
      </c>
      <c r="H6" s="102"/>
      <c r="I6" s="24"/>
      <c r="J6" s="73"/>
      <c r="K6" s="81" t="s">
        <v>53</v>
      </c>
    </row>
    <row r="7" spans="1:11" ht="16.5" thickTop="1" thickBot="1" x14ac:dyDescent="0.25">
      <c r="A7" s="27"/>
      <c r="B7" s="24"/>
      <c r="C7" s="24"/>
      <c r="D7" s="24"/>
      <c r="E7" s="24"/>
      <c r="F7" s="28"/>
      <c r="G7" s="29"/>
      <c r="H7" s="29"/>
      <c r="I7" s="24"/>
      <c r="J7" s="73"/>
      <c r="K7" s="25"/>
    </row>
    <row r="8" spans="1:11" ht="17.25" thickTop="1" thickBot="1" x14ac:dyDescent="0.3">
      <c r="A8" s="27"/>
      <c r="B8" s="98" t="s">
        <v>30</v>
      </c>
      <c r="C8" s="98"/>
      <c r="D8" s="98"/>
      <c r="E8" s="98"/>
      <c r="F8" s="103"/>
      <c r="G8" s="21"/>
      <c r="H8" s="30" t="s">
        <v>31</v>
      </c>
      <c r="I8" s="24"/>
      <c r="J8" s="73"/>
      <c r="K8" s="81" t="s">
        <v>52</v>
      </c>
    </row>
    <row r="9" spans="1:11" ht="16.5" thickTop="1" thickBot="1" x14ac:dyDescent="0.25">
      <c r="A9" s="27"/>
      <c r="B9" s="24"/>
      <c r="C9" s="24"/>
      <c r="D9" s="24"/>
      <c r="E9" s="24"/>
      <c r="F9" s="28"/>
      <c r="G9" s="29"/>
      <c r="H9" s="29"/>
      <c r="I9" s="24"/>
      <c r="J9" s="73"/>
      <c r="K9" s="77" t="s">
        <v>66</v>
      </c>
    </row>
    <row r="10" spans="1:11" ht="17.25" thickTop="1" thickBot="1" x14ac:dyDescent="0.3">
      <c r="A10" s="98" t="s">
        <v>32</v>
      </c>
      <c r="B10" s="88"/>
      <c r="C10" s="88"/>
      <c r="D10" s="88"/>
      <c r="E10" s="88"/>
      <c r="F10" s="99"/>
      <c r="G10" s="76"/>
      <c r="H10" s="30" t="s">
        <v>47</v>
      </c>
      <c r="I10" s="24"/>
      <c r="J10" s="73"/>
      <c r="K10" s="81" t="s">
        <v>54</v>
      </c>
    </row>
    <row r="11" spans="1:11" ht="16.5" thickTop="1" thickBot="1" x14ac:dyDescent="0.25">
      <c r="A11" s="104"/>
      <c r="B11" s="105"/>
      <c r="C11" s="105"/>
      <c r="D11" s="105"/>
      <c r="E11" s="105"/>
      <c r="F11" s="105"/>
      <c r="G11" s="105"/>
      <c r="H11" s="105"/>
      <c r="I11" s="105"/>
      <c r="J11" s="74"/>
      <c r="K11" s="77" t="s">
        <v>48</v>
      </c>
    </row>
    <row r="12" spans="1:11" ht="16.5" thickTop="1" x14ac:dyDescent="0.2">
      <c r="A12" s="106" t="s">
        <v>35</v>
      </c>
      <c r="B12" s="106"/>
      <c r="C12" s="106"/>
      <c r="D12" s="106"/>
      <c r="E12" s="106"/>
      <c r="F12" s="106"/>
      <c r="G12" s="106"/>
      <c r="H12" s="106"/>
      <c r="I12" s="106"/>
      <c r="J12" s="72"/>
      <c r="K12" s="78"/>
    </row>
    <row r="13" spans="1:11" x14ac:dyDescent="0.2">
      <c r="A13" s="89" t="s">
        <v>37</v>
      </c>
      <c r="B13" s="90"/>
      <c r="C13" s="87" t="s">
        <v>36</v>
      </c>
      <c r="D13" s="87"/>
      <c r="E13" s="87"/>
      <c r="F13" s="87"/>
      <c r="G13" s="87"/>
      <c r="H13" s="87"/>
      <c r="I13" s="24"/>
      <c r="J13" s="73"/>
      <c r="K13" s="27"/>
    </row>
    <row r="14" spans="1:11" ht="15.75" x14ac:dyDescent="0.2">
      <c r="A14" s="90"/>
      <c r="B14" s="90"/>
      <c r="C14" s="87"/>
      <c r="D14" s="87"/>
      <c r="E14" s="87"/>
      <c r="F14" s="87"/>
      <c r="G14" s="87"/>
      <c r="H14" s="87"/>
      <c r="I14" s="24"/>
      <c r="J14" s="73"/>
      <c r="K14" s="82" t="s">
        <v>50</v>
      </c>
    </row>
    <row r="15" spans="1:11" x14ac:dyDescent="0.2">
      <c r="A15" s="88"/>
      <c r="B15" s="88"/>
      <c r="C15" s="87"/>
      <c r="D15" s="87"/>
      <c r="E15" s="87"/>
      <c r="F15" s="87"/>
      <c r="G15" s="87"/>
      <c r="H15" s="87"/>
      <c r="I15" s="24"/>
      <c r="J15" s="73"/>
      <c r="K15" s="85" t="s">
        <v>49</v>
      </c>
    </row>
    <row r="16" spans="1:11" x14ac:dyDescent="0.2">
      <c r="A16" s="27"/>
      <c r="B16" s="27"/>
      <c r="C16" s="27"/>
      <c r="D16" s="91" t="s">
        <v>44</v>
      </c>
      <c r="E16" s="91"/>
      <c r="F16" s="91"/>
      <c r="G16" s="91"/>
      <c r="H16" s="91"/>
      <c r="I16" s="31">
        <f>VLOOKUP(G6,Customer_Class[],4,FALSE)</f>
        <v>10.7</v>
      </c>
      <c r="J16" s="31"/>
      <c r="K16" s="58" t="s">
        <v>55</v>
      </c>
    </row>
    <row r="17" spans="1:11" x14ac:dyDescent="0.2">
      <c r="A17" s="89" t="s">
        <v>38</v>
      </c>
      <c r="B17" s="90"/>
      <c r="C17" s="87" t="s">
        <v>69</v>
      </c>
      <c r="D17" s="87"/>
      <c r="E17" s="87"/>
      <c r="F17" s="87"/>
      <c r="G17" s="87"/>
      <c r="H17" s="87"/>
      <c r="I17" s="24"/>
      <c r="J17" s="73"/>
      <c r="K17" s="58" t="s">
        <v>57</v>
      </c>
    </row>
    <row r="18" spans="1:11" x14ac:dyDescent="0.2">
      <c r="A18" s="90"/>
      <c r="B18" s="90"/>
      <c r="C18" s="87"/>
      <c r="D18" s="87"/>
      <c r="E18" s="87"/>
      <c r="F18" s="87"/>
      <c r="G18" s="87"/>
      <c r="H18" s="87"/>
      <c r="I18" s="24"/>
      <c r="J18" s="73"/>
      <c r="K18" s="58" t="s">
        <v>58</v>
      </c>
    </row>
    <row r="19" spans="1:11" s="7" customFormat="1" x14ac:dyDescent="0.2">
      <c r="A19" s="27"/>
      <c r="B19" s="27"/>
      <c r="C19" s="27"/>
      <c r="D19" s="91" t="s">
        <v>44</v>
      </c>
      <c r="E19" s="91"/>
      <c r="F19" s="91"/>
      <c r="G19" s="91"/>
      <c r="H19" s="91"/>
      <c r="I19" s="31">
        <f>G8*VLOOKUP(G6,'Typical Usages by Rate Class'!A20:I30,5,FALSE)</f>
        <v>0</v>
      </c>
      <c r="J19" s="31"/>
      <c r="K19" s="58" t="s">
        <v>59</v>
      </c>
    </row>
    <row r="20" spans="1:11" s="7" customFormat="1" x14ac:dyDescent="0.2">
      <c r="A20" s="27"/>
      <c r="B20" s="27"/>
      <c r="C20" s="27"/>
      <c r="D20" s="32"/>
      <c r="E20" s="32"/>
      <c r="F20" s="32"/>
      <c r="G20" s="32"/>
      <c r="H20" s="32"/>
      <c r="I20" s="31"/>
      <c r="J20" s="31"/>
      <c r="K20" s="58" t="s">
        <v>60</v>
      </c>
    </row>
    <row r="21" spans="1:11" x14ac:dyDescent="0.2">
      <c r="A21" s="89" t="s">
        <v>39</v>
      </c>
      <c r="B21" s="93"/>
      <c r="C21" s="87" t="s">
        <v>40</v>
      </c>
      <c r="D21" s="87"/>
      <c r="E21" s="87"/>
      <c r="F21" s="87"/>
      <c r="G21" s="87"/>
      <c r="H21" s="87"/>
      <c r="I21" s="24"/>
      <c r="J21" s="73"/>
      <c r="K21" s="58" t="s">
        <v>61</v>
      </c>
    </row>
    <row r="22" spans="1:11" x14ac:dyDescent="0.2">
      <c r="A22" s="93"/>
      <c r="B22" s="93"/>
      <c r="C22" s="87"/>
      <c r="D22" s="87"/>
      <c r="E22" s="87"/>
      <c r="F22" s="87"/>
      <c r="G22" s="87"/>
      <c r="H22" s="87"/>
      <c r="I22" s="24"/>
      <c r="J22" s="73"/>
      <c r="K22" s="58" t="s">
        <v>62</v>
      </c>
    </row>
    <row r="23" spans="1:11" x14ac:dyDescent="0.2">
      <c r="A23" s="88"/>
      <c r="B23" s="88"/>
      <c r="C23" s="88"/>
      <c r="D23" s="88"/>
      <c r="E23" s="88"/>
      <c r="F23" s="88"/>
      <c r="G23" s="88"/>
      <c r="H23" s="88"/>
      <c r="I23" s="24"/>
      <c r="J23" s="73"/>
      <c r="K23" s="58" t="s">
        <v>63</v>
      </c>
    </row>
    <row r="24" spans="1:11" s="7" customFormat="1" x14ac:dyDescent="0.2">
      <c r="A24" s="27"/>
      <c r="B24" s="27"/>
      <c r="C24" s="27"/>
      <c r="D24" s="91" t="s">
        <v>44</v>
      </c>
      <c r="E24" s="91"/>
      <c r="F24" s="91"/>
      <c r="G24" s="91"/>
      <c r="H24" s="91"/>
      <c r="I24" s="31">
        <f>G10*VLOOKUP(G6,'Typical Usages by Rate Class'!A20:G30,7,FALSE)</f>
        <v>0</v>
      </c>
      <c r="J24" s="31"/>
      <c r="K24" s="58" t="s">
        <v>64</v>
      </c>
    </row>
    <row r="25" spans="1:11" s="7" customFormat="1" ht="25.5" x14ac:dyDescent="0.2">
      <c r="A25" s="27"/>
      <c r="B25" s="27"/>
      <c r="C25" s="27"/>
      <c r="D25" s="32"/>
      <c r="E25" s="32"/>
      <c r="F25" s="32"/>
      <c r="G25" s="32"/>
      <c r="H25" s="32"/>
      <c r="I25" s="31"/>
      <c r="J25" s="31"/>
      <c r="K25" s="84" t="s">
        <v>65</v>
      </c>
    </row>
    <row r="26" spans="1:11" x14ac:dyDescent="0.2">
      <c r="A26" s="89" t="s">
        <v>41</v>
      </c>
      <c r="B26" s="90"/>
      <c r="C26" s="87" t="s">
        <v>45</v>
      </c>
      <c r="D26" s="87"/>
      <c r="E26" s="87"/>
      <c r="F26" s="87"/>
      <c r="G26" s="87"/>
      <c r="H26" s="87"/>
      <c r="I26" s="24"/>
      <c r="J26" s="73"/>
    </row>
    <row r="27" spans="1:11" x14ac:dyDescent="0.2">
      <c r="A27" s="90"/>
      <c r="B27" s="90"/>
      <c r="C27" s="87"/>
      <c r="D27" s="87"/>
      <c r="E27" s="87"/>
      <c r="F27" s="87"/>
      <c r="G27" s="87"/>
      <c r="H27" s="87"/>
      <c r="I27" s="24"/>
      <c r="J27" s="73"/>
      <c r="K27" s="85" t="s">
        <v>67</v>
      </c>
    </row>
    <row r="28" spans="1:11" s="7" customFormat="1" x14ac:dyDescent="0.2">
      <c r="A28" s="27"/>
      <c r="B28" s="27"/>
      <c r="C28" s="27"/>
      <c r="D28" s="91" t="s">
        <v>44</v>
      </c>
      <c r="E28" s="91"/>
      <c r="F28" s="91"/>
      <c r="G28" s="91"/>
      <c r="H28" s="91"/>
      <c r="I28" s="31">
        <f>G8*VLOOKUP(G6,'Typical Usages by Rate Class'!A20:F30,6,FALSE)</f>
        <v>0</v>
      </c>
      <c r="J28" s="31"/>
      <c r="K28" s="86" t="s">
        <v>68</v>
      </c>
    </row>
    <row r="29" spans="1:11" s="7" customFormat="1" ht="15.75" thickBot="1" x14ac:dyDescent="0.25">
      <c r="A29" s="27"/>
      <c r="B29" s="27"/>
      <c r="C29" s="27"/>
      <c r="D29" s="32"/>
      <c r="E29" s="32"/>
      <c r="F29" s="32"/>
      <c r="G29" s="32"/>
      <c r="H29" s="32"/>
      <c r="I29" s="25"/>
      <c r="J29" s="25"/>
    </row>
    <row r="30" spans="1:11" s="7" customFormat="1" ht="15.75" thickBot="1" x14ac:dyDescent="0.25">
      <c r="A30" s="27"/>
      <c r="B30" s="27"/>
      <c r="C30" s="27"/>
      <c r="D30" s="32"/>
      <c r="E30" s="32"/>
      <c r="F30" s="32"/>
      <c r="G30" s="32"/>
      <c r="H30" s="32" t="s">
        <v>43</v>
      </c>
      <c r="I30" s="79">
        <f>I28+I24+I19+I16</f>
        <v>10.7</v>
      </c>
      <c r="J30" s="83"/>
    </row>
    <row r="31" spans="1:11" x14ac:dyDescent="0.2">
      <c r="A31" s="89" t="s">
        <v>42</v>
      </c>
      <c r="B31" s="90"/>
      <c r="C31" s="94" t="s">
        <v>42</v>
      </c>
      <c r="D31" s="94"/>
      <c r="E31" s="94"/>
      <c r="F31" s="94"/>
      <c r="G31" s="94"/>
      <c r="H31" s="94"/>
      <c r="I31" s="95"/>
      <c r="J31" s="71"/>
      <c r="K31" s="85" t="s">
        <v>70</v>
      </c>
    </row>
    <row r="32" spans="1:11" ht="15.6" customHeight="1" x14ac:dyDescent="0.2">
      <c r="A32" s="92" t="s">
        <v>33</v>
      </c>
      <c r="B32" s="88"/>
      <c r="C32" s="93" t="s">
        <v>34</v>
      </c>
      <c r="D32" s="93"/>
      <c r="E32" s="93"/>
      <c r="F32" s="93"/>
      <c r="G32" s="93"/>
      <c r="H32" s="93"/>
      <c r="I32" s="33"/>
      <c r="J32" s="33"/>
      <c r="K32" s="97" t="s">
        <v>71</v>
      </c>
    </row>
    <row r="33" spans="1:11" x14ac:dyDescent="0.2">
      <c r="A33" s="88"/>
      <c r="B33" s="88"/>
      <c r="C33" s="93"/>
      <c r="D33" s="93"/>
      <c r="E33" s="93"/>
      <c r="F33" s="93"/>
      <c r="G33" s="93"/>
      <c r="H33" s="93"/>
      <c r="I33" s="33"/>
      <c r="J33" s="33"/>
      <c r="K33" s="97"/>
    </row>
    <row r="34" spans="1:11" x14ac:dyDescent="0.2">
      <c r="K34" s="97"/>
    </row>
  </sheetData>
  <mergeCells count="25">
    <mergeCell ref="A2:I2"/>
    <mergeCell ref="K32:K34"/>
    <mergeCell ref="A10:F10"/>
    <mergeCell ref="A4:H4"/>
    <mergeCell ref="A6:F6"/>
    <mergeCell ref="G6:H6"/>
    <mergeCell ref="B8:F8"/>
    <mergeCell ref="D19:H19"/>
    <mergeCell ref="A11:I11"/>
    <mergeCell ref="A13:B15"/>
    <mergeCell ref="C13:H15"/>
    <mergeCell ref="D16:H16"/>
    <mergeCell ref="A17:B18"/>
    <mergeCell ref="C17:H18"/>
    <mergeCell ref="A12:I12"/>
    <mergeCell ref="A21:B23"/>
    <mergeCell ref="C21:H23"/>
    <mergeCell ref="A26:B27"/>
    <mergeCell ref="C26:H27"/>
    <mergeCell ref="D24:H24"/>
    <mergeCell ref="A32:B33"/>
    <mergeCell ref="C32:H33"/>
    <mergeCell ref="A31:B31"/>
    <mergeCell ref="C31:I31"/>
    <mergeCell ref="D28:H28"/>
  </mergeCells>
  <conditionalFormatting sqref="A31:B31">
    <cfRule type="cellIs" dxfId="13" priority="1" stopIfTrue="1" operator="equal">
      <formula>"SURCHARGE"</formula>
    </cfRule>
  </conditionalFormatting>
  <conditionalFormatting sqref="C31:H31">
    <cfRule type="cellIs" dxfId="12" priority="2" stopIfTrue="1" operator="greaterThan">
      <formula>"""Y???"""</formula>
    </cfRule>
  </conditionalFormatting>
  <dataValidations count="1">
    <dataValidation type="whole" operator="greaterThanOrEqual" allowBlank="1" showInputMessage="1" showErrorMessage="1" errorTitle="NUMBER ERROR" error="PLEASE ENTER A NUMBER GREATER THAN ZERO (0)." sqref="G8 G10">
      <formula1>1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'Typical Usages by Rate Class'!$A$20:$A$30</xm:f>
          </x14:formula1>
          <xm:sqref>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31" sqref="N31"/>
    </sheetView>
  </sheetViews>
  <sheetFormatPr defaultRowHeight="15" x14ac:dyDescent="0.2"/>
  <sheetData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>
      <selection activeCell="A17" sqref="A17:XFD30"/>
    </sheetView>
  </sheetViews>
  <sheetFormatPr defaultRowHeight="15" x14ac:dyDescent="0.2"/>
  <cols>
    <col min="1" max="1" width="25.5546875" customWidth="1"/>
    <col min="2" max="3" width="14.77734375" style="5" customWidth="1"/>
    <col min="4" max="4" width="8.88671875" customWidth="1"/>
    <col min="5" max="5" width="10.109375" customWidth="1"/>
    <col min="6" max="7" width="8.88671875" customWidth="1"/>
    <col min="8" max="8" width="8.88671875" hidden="1" customWidth="1"/>
    <col min="9" max="9" width="15.6640625" customWidth="1"/>
  </cols>
  <sheetData>
    <row r="1" spans="1:9" s="7" customFormat="1" ht="76.5" customHeight="1" x14ac:dyDescent="0.2"/>
    <row r="2" spans="1:9" s="7" customFormat="1" ht="11.1" customHeight="1" thickBot="1" x14ac:dyDescent="0.25"/>
    <row r="3" spans="1:9" s="7" customFormat="1" ht="15.6" customHeight="1" x14ac:dyDescent="0.25">
      <c r="A3" s="34" t="s">
        <v>72</v>
      </c>
      <c r="B3" s="35"/>
      <c r="C3" s="35"/>
      <c r="D3" s="36" t="s">
        <v>8</v>
      </c>
      <c r="E3" s="36" t="s">
        <v>7</v>
      </c>
      <c r="F3" s="36" t="s">
        <v>4</v>
      </c>
      <c r="G3" s="36" t="s">
        <v>6</v>
      </c>
      <c r="H3" s="36" t="s">
        <v>19</v>
      </c>
      <c r="I3" s="109" t="s">
        <v>22</v>
      </c>
    </row>
    <row r="4" spans="1:9" s="7" customFormat="1" x14ac:dyDescent="0.2">
      <c r="A4" s="37"/>
      <c r="B4" s="38" t="s">
        <v>19</v>
      </c>
      <c r="C4" s="38" t="s">
        <v>6</v>
      </c>
      <c r="D4" s="38" t="s">
        <v>5</v>
      </c>
      <c r="E4" s="38" t="s">
        <v>5</v>
      </c>
      <c r="F4" s="38" t="s">
        <v>5</v>
      </c>
      <c r="G4" s="38" t="s">
        <v>5</v>
      </c>
      <c r="H4" s="38" t="s">
        <v>5</v>
      </c>
      <c r="I4" s="110"/>
    </row>
    <row r="5" spans="1:9" s="7" customFormat="1" x14ac:dyDescent="0.2">
      <c r="A5" s="39" t="s">
        <v>21</v>
      </c>
      <c r="B5" s="40" t="s">
        <v>20</v>
      </c>
      <c r="C5" s="40" t="s">
        <v>18</v>
      </c>
      <c r="D5" s="40" t="s">
        <v>3</v>
      </c>
      <c r="E5" s="40" t="s">
        <v>2</v>
      </c>
      <c r="F5" s="40" t="s">
        <v>46</v>
      </c>
      <c r="G5" s="40" t="s">
        <v>1</v>
      </c>
      <c r="H5" s="40" t="s">
        <v>2</v>
      </c>
      <c r="I5" s="111"/>
    </row>
    <row r="6" spans="1:9" s="7" customFormat="1" x14ac:dyDescent="0.2">
      <c r="A6" s="41" t="s">
        <v>17</v>
      </c>
      <c r="B6" s="42">
        <v>641</v>
      </c>
      <c r="C6" s="43">
        <v>0</v>
      </c>
      <c r="D6" s="44">
        <v>10.7</v>
      </c>
      <c r="E6" s="45">
        <v>8.7300000000000003E-2</v>
      </c>
      <c r="F6" s="46">
        <v>1.5339999999999999E-2</v>
      </c>
      <c r="G6" s="44" t="s">
        <v>0</v>
      </c>
      <c r="H6" s="45">
        <f t="shared" ref="H6:H15" si="0">E6+F6</f>
        <v>0.10264000000000001</v>
      </c>
      <c r="I6" s="47">
        <f>D6+(E6*641)+(F6*641)</f>
        <v>76.492239999999995</v>
      </c>
    </row>
    <row r="7" spans="1:9" s="7" customFormat="1" x14ac:dyDescent="0.2">
      <c r="A7" s="41" t="s">
        <v>56</v>
      </c>
      <c r="B7" s="42">
        <v>1077</v>
      </c>
      <c r="C7" s="42">
        <v>0</v>
      </c>
      <c r="D7" s="48">
        <v>60.35</v>
      </c>
      <c r="E7" s="49">
        <v>0.1055</v>
      </c>
      <c r="F7" s="46">
        <v>1.5339999999999999E-2</v>
      </c>
      <c r="G7" s="48" t="s">
        <v>0</v>
      </c>
      <c r="H7" s="45">
        <f t="shared" si="0"/>
        <v>0.12084</v>
      </c>
      <c r="I7" s="50">
        <f>D7+(E7*1077)+(F7*1077)</f>
        <v>190.49468000000002</v>
      </c>
    </row>
    <row r="8" spans="1:9" s="7" customFormat="1" x14ac:dyDescent="0.2">
      <c r="A8" s="41" t="s">
        <v>15</v>
      </c>
      <c r="B8" s="42">
        <v>1077</v>
      </c>
      <c r="C8" s="42">
        <v>0</v>
      </c>
      <c r="D8" s="48">
        <v>60.35</v>
      </c>
      <c r="E8" s="49">
        <v>0.1055</v>
      </c>
      <c r="F8" s="46">
        <v>1.5339999999999999E-2</v>
      </c>
      <c r="G8" s="48" t="s">
        <v>0</v>
      </c>
      <c r="H8" s="45">
        <f t="shared" si="0"/>
        <v>0.12084</v>
      </c>
      <c r="I8" s="50">
        <f>D8+(E8*1077)+(F8*1077)</f>
        <v>190.49468000000002</v>
      </c>
    </row>
    <row r="9" spans="1:9" s="7" customFormat="1" x14ac:dyDescent="0.2">
      <c r="A9" s="41" t="s">
        <v>14</v>
      </c>
      <c r="B9" s="42">
        <v>7215</v>
      </c>
      <c r="C9" s="51">
        <v>23.78</v>
      </c>
      <c r="D9" s="48">
        <v>56.1</v>
      </c>
      <c r="E9" s="49">
        <f>0.042*1.1</f>
        <v>4.6200000000000005E-2</v>
      </c>
      <c r="F9" s="46">
        <v>1.5339999999999999E-2</v>
      </c>
      <c r="G9" s="48">
        <v>15.37</v>
      </c>
      <c r="H9" s="45">
        <f t="shared" si="0"/>
        <v>6.1540000000000004E-2</v>
      </c>
      <c r="I9" s="50">
        <f>D9+(E9*7215)+(F9*7215)+(G9*23.8)</f>
        <v>865.91710000000012</v>
      </c>
    </row>
    <row r="10" spans="1:9" s="7" customFormat="1" x14ac:dyDescent="0.2">
      <c r="A10" s="41" t="s">
        <v>13</v>
      </c>
      <c r="B10" s="42">
        <v>7215</v>
      </c>
      <c r="C10" s="51">
        <v>23.78</v>
      </c>
      <c r="D10" s="48">
        <v>56.1</v>
      </c>
      <c r="E10" s="49">
        <f>0.042*1.1</f>
        <v>4.6200000000000005E-2</v>
      </c>
      <c r="F10" s="46">
        <v>1.5339999999999999E-2</v>
      </c>
      <c r="G10" s="48">
        <v>15.37</v>
      </c>
      <c r="H10" s="45">
        <f t="shared" si="0"/>
        <v>6.1540000000000004E-2</v>
      </c>
      <c r="I10" s="50">
        <f>D10+(E10*7215)+(F10*7215)+(G10*23.8)</f>
        <v>865.91710000000012</v>
      </c>
    </row>
    <row r="11" spans="1:9" s="7" customFormat="1" x14ac:dyDescent="0.2">
      <c r="A11" s="41" t="s">
        <v>12</v>
      </c>
      <c r="B11" s="42">
        <v>7215</v>
      </c>
      <c r="C11" s="51">
        <v>23.78</v>
      </c>
      <c r="D11" s="44">
        <v>117</v>
      </c>
      <c r="E11" s="45">
        <v>3.8800000000000001E-2</v>
      </c>
      <c r="F11" s="46">
        <v>1.5339999999999999E-2</v>
      </c>
      <c r="G11" s="44">
        <v>20.62</v>
      </c>
      <c r="H11" s="45">
        <f t="shared" si="0"/>
        <v>5.4140000000000001E-2</v>
      </c>
      <c r="I11" s="50">
        <f>D11+(E11*7215)+(F11*7215)+(G11*23.8)</f>
        <v>998.37609999999995</v>
      </c>
    </row>
    <row r="12" spans="1:9" s="7" customFormat="1" x14ac:dyDescent="0.2">
      <c r="A12" s="41" t="s">
        <v>11</v>
      </c>
      <c r="B12" s="42">
        <v>68310</v>
      </c>
      <c r="C12" s="51">
        <v>173.1</v>
      </c>
      <c r="D12" s="44">
        <v>115</v>
      </c>
      <c r="E12" s="45">
        <v>4.2000000000000003E-2</v>
      </c>
      <c r="F12" s="46">
        <v>1.5339999999999999E-2</v>
      </c>
      <c r="G12" s="44">
        <v>18.760000000000002</v>
      </c>
      <c r="H12" s="45">
        <f t="shared" si="0"/>
        <v>5.7340000000000002E-2</v>
      </c>
      <c r="I12" s="47">
        <f>D12+(E12*68310)+(F12*68310)+(G12*173.1)</f>
        <v>7279.2514000000001</v>
      </c>
    </row>
    <row r="13" spans="1:9" s="7" customFormat="1" x14ac:dyDescent="0.2">
      <c r="A13" s="41" t="s">
        <v>10</v>
      </c>
      <c r="B13" s="42">
        <v>68310</v>
      </c>
      <c r="C13" s="51">
        <v>173.1</v>
      </c>
      <c r="D13" s="44">
        <v>115</v>
      </c>
      <c r="E13" s="45">
        <v>4.2000000000000003E-2</v>
      </c>
      <c r="F13" s="46">
        <v>1.5339999999999999E-2</v>
      </c>
      <c r="G13" s="44">
        <v>18.760000000000002</v>
      </c>
      <c r="H13" s="45">
        <f t="shared" si="0"/>
        <v>5.7340000000000002E-2</v>
      </c>
      <c r="I13" s="47">
        <f>D13+(E13*68310)+(F13*68310)+(G13*173.1)</f>
        <v>7279.2514000000001</v>
      </c>
    </row>
    <row r="14" spans="1:9" s="7" customFormat="1" x14ac:dyDescent="0.2">
      <c r="A14" s="41" t="s">
        <v>9</v>
      </c>
      <c r="B14" s="42">
        <v>1153045</v>
      </c>
      <c r="C14" s="42">
        <v>2870</v>
      </c>
      <c r="D14" s="44">
        <v>120</v>
      </c>
      <c r="E14" s="45">
        <f>0.0388*1.15</f>
        <v>4.462E-2</v>
      </c>
      <c r="F14" s="46">
        <v>1.5339999999999999E-2</v>
      </c>
      <c r="G14" s="44">
        <v>17.84</v>
      </c>
      <c r="H14" s="45">
        <f t="shared" si="0"/>
        <v>5.9959999999999999E-2</v>
      </c>
      <c r="I14" s="47">
        <f>D14+(E14*1153045)+(F14*1153045)+(G14*2870)</f>
        <v>120457.37819999999</v>
      </c>
    </row>
    <row r="15" spans="1:9" s="7" customFormat="1" ht="15.75" thickBot="1" x14ac:dyDescent="0.25">
      <c r="A15" s="52" t="s">
        <v>23</v>
      </c>
      <c r="B15" s="53">
        <v>2831986</v>
      </c>
      <c r="C15" s="53">
        <v>5062</v>
      </c>
      <c r="D15" s="54">
        <v>120</v>
      </c>
      <c r="E15" s="55">
        <f>0.0388*1.2</f>
        <v>4.6559999999999997E-2</v>
      </c>
      <c r="F15" s="46">
        <v>1.5339999999999999E-2</v>
      </c>
      <c r="G15" s="54">
        <v>17.84</v>
      </c>
      <c r="H15" s="56">
        <f t="shared" si="0"/>
        <v>6.1899999999999997E-2</v>
      </c>
      <c r="I15" s="57">
        <f>D15+(E15*2449200)+(F15*2449200)+(G15*4387)</f>
        <v>229989.56</v>
      </c>
    </row>
    <row r="16" spans="1:9" x14ac:dyDescent="0.2">
      <c r="A16" s="25"/>
      <c r="B16" s="25"/>
      <c r="C16" s="25"/>
      <c r="D16" s="25"/>
      <c r="E16" s="25"/>
      <c r="F16" s="25"/>
      <c r="G16" s="25"/>
      <c r="H16" s="25"/>
      <c r="I16" s="25"/>
    </row>
    <row r="17" spans="1:9" s="7" customFormat="1" ht="15.6" hidden="1" customHeight="1" x14ac:dyDescent="0.2">
      <c r="A17" s="58"/>
      <c r="B17" s="59" t="s">
        <v>24</v>
      </c>
      <c r="C17" s="59" t="s">
        <v>25</v>
      </c>
      <c r="D17" s="60" t="s">
        <v>8</v>
      </c>
      <c r="E17" s="60" t="s">
        <v>7</v>
      </c>
      <c r="F17" s="60" t="s">
        <v>4</v>
      </c>
      <c r="G17" s="60" t="s">
        <v>6</v>
      </c>
      <c r="H17" s="60" t="s">
        <v>19</v>
      </c>
      <c r="I17" s="112" t="s">
        <v>26</v>
      </c>
    </row>
    <row r="18" spans="1:9" s="7" customFormat="1" hidden="1" x14ac:dyDescent="0.2">
      <c r="A18" s="58"/>
      <c r="B18" s="59" t="s">
        <v>19</v>
      </c>
      <c r="C18" s="59" t="s">
        <v>6</v>
      </c>
      <c r="D18" s="60" t="s">
        <v>5</v>
      </c>
      <c r="E18" s="60" t="s">
        <v>5</v>
      </c>
      <c r="F18" s="60" t="s">
        <v>5</v>
      </c>
      <c r="G18" s="60" t="s">
        <v>5</v>
      </c>
      <c r="H18" s="60" t="s">
        <v>5</v>
      </c>
      <c r="I18" s="112"/>
    </row>
    <row r="19" spans="1:9" s="7" customFormat="1" hidden="1" x14ac:dyDescent="0.2">
      <c r="A19" s="61" t="s">
        <v>21</v>
      </c>
      <c r="B19" s="62" t="s">
        <v>20</v>
      </c>
      <c r="C19" s="62" t="s">
        <v>18</v>
      </c>
      <c r="D19" s="60" t="s">
        <v>3</v>
      </c>
      <c r="E19" s="60" t="s">
        <v>2</v>
      </c>
      <c r="F19" s="60" t="s">
        <v>2</v>
      </c>
      <c r="G19" s="60" t="s">
        <v>1</v>
      </c>
      <c r="H19" s="60" t="s">
        <v>2</v>
      </c>
      <c r="I19" s="112"/>
    </row>
    <row r="20" spans="1:9" s="7" customFormat="1" hidden="1" x14ac:dyDescent="0.2">
      <c r="A20" s="63" t="s">
        <v>17</v>
      </c>
      <c r="B20" s="64">
        <v>0</v>
      </c>
      <c r="C20" s="18" t="s">
        <v>0</v>
      </c>
      <c r="D20" s="65">
        <v>10.7</v>
      </c>
      <c r="E20" s="66">
        <v>8.7300000000000003E-2</v>
      </c>
      <c r="F20" s="67">
        <v>1.5339999999999999E-2</v>
      </c>
      <c r="G20" s="65">
        <v>0</v>
      </c>
      <c r="H20" s="66">
        <f>E20+F20</f>
        <v>0.10264000000000001</v>
      </c>
      <c r="I20" s="65">
        <f>D20+(E20*B20)+(F20*B20)</f>
        <v>10.7</v>
      </c>
    </row>
    <row r="21" spans="1:9" s="7" customFormat="1" hidden="1" x14ac:dyDescent="0.2">
      <c r="A21" s="63" t="s">
        <v>16</v>
      </c>
      <c r="B21" s="64">
        <f>IF(Calculator!$G$6='Typical Usages by Rate Class'!A21,Calculator!$G$8,0)</f>
        <v>0</v>
      </c>
      <c r="C21" s="18" t="s">
        <v>0</v>
      </c>
      <c r="D21" s="65">
        <v>10.7</v>
      </c>
      <c r="E21" s="66">
        <v>7.2400000000000006E-2</v>
      </c>
      <c r="F21" s="67">
        <v>1.5339999999999999E-2</v>
      </c>
      <c r="G21" s="65">
        <v>0</v>
      </c>
      <c r="H21" s="66">
        <f t="shared" ref="H21:H30" si="1">E21+F21</f>
        <v>8.7740000000000012E-2</v>
      </c>
      <c r="I21" s="65">
        <f t="shared" ref="I21:I23" si="2">D21+(E21*B21)+(F21*B21)</f>
        <v>10.7</v>
      </c>
    </row>
    <row r="22" spans="1:9" s="7" customFormat="1" hidden="1" x14ac:dyDescent="0.2">
      <c r="A22" s="63" t="s">
        <v>56</v>
      </c>
      <c r="B22" s="64">
        <f>IF(Calculator!$G$6='Typical Usages by Rate Class'!A22,Calculator!$G$8,0)</f>
        <v>0</v>
      </c>
      <c r="C22" s="18" t="s">
        <v>0</v>
      </c>
      <c r="D22" s="68">
        <v>60.35</v>
      </c>
      <c r="E22" s="69">
        <v>0.1055</v>
      </c>
      <c r="F22" s="67">
        <v>1.5339999999999999E-2</v>
      </c>
      <c r="G22" s="68">
        <v>0</v>
      </c>
      <c r="H22" s="66">
        <f t="shared" si="1"/>
        <v>0.12084</v>
      </c>
      <c r="I22" s="68">
        <f t="shared" si="2"/>
        <v>60.35</v>
      </c>
    </row>
    <row r="23" spans="1:9" s="7" customFormat="1" hidden="1" x14ac:dyDescent="0.2">
      <c r="A23" s="70" t="s">
        <v>15</v>
      </c>
      <c r="B23" s="64">
        <f>IF(Calculator!$G$6='Typical Usages by Rate Class'!A23,Calculator!$G$8,0)</f>
        <v>0</v>
      </c>
      <c r="C23" s="18" t="s">
        <v>0</v>
      </c>
      <c r="D23" s="68">
        <v>60.35</v>
      </c>
      <c r="E23" s="69">
        <v>0.1055</v>
      </c>
      <c r="F23" s="67">
        <v>1.5339999999999999E-2</v>
      </c>
      <c r="G23" s="68">
        <v>0</v>
      </c>
      <c r="H23" s="66">
        <f t="shared" si="1"/>
        <v>0.12084</v>
      </c>
      <c r="I23" s="68">
        <f t="shared" si="2"/>
        <v>60.35</v>
      </c>
    </row>
    <row r="24" spans="1:9" s="7" customFormat="1" hidden="1" x14ac:dyDescent="0.2">
      <c r="A24" s="63" t="s">
        <v>14</v>
      </c>
      <c r="B24" s="64">
        <f>IF(Calculator!$G$6='Typical Usages by Rate Class'!A24,Calculator!$G$8,0)</f>
        <v>0</v>
      </c>
      <c r="C24" s="64">
        <f>IF(Calculator!$G$6='Typical Usages by Rate Class'!A24,Calculator!$G$10,0)</f>
        <v>0</v>
      </c>
      <c r="D24" s="68">
        <v>56.1</v>
      </c>
      <c r="E24" s="69">
        <f>0.042*1.1</f>
        <v>4.6200000000000005E-2</v>
      </c>
      <c r="F24" s="67">
        <v>1.5339999999999999E-2</v>
      </c>
      <c r="G24" s="68">
        <v>15.37</v>
      </c>
      <c r="H24" s="66">
        <f t="shared" si="1"/>
        <v>6.1540000000000004E-2</v>
      </c>
      <c r="I24" s="68">
        <f>D24+(E24*B24)+(F24*B24)+(G24*C24)</f>
        <v>56.1</v>
      </c>
    </row>
    <row r="25" spans="1:9" s="7" customFormat="1" hidden="1" x14ac:dyDescent="0.2">
      <c r="A25" s="70" t="s">
        <v>13</v>
      </c>
      <c r="B25" s="64">
        <f>IF(Calculator!$G$6='Typical Usages by Rate Class'!A25,Calculator!$G$8,0)</f>
        <v>0</v>
      </c>
      <c r="C25" s="64">
        <f>IF(Calculator!$G$6='Typical Usages by Rate Class'!A25,Calculator!$G$10,0)</f>
        <v>0</v>
      </c>
      <c r="D25" s="68">
        <v>56.1</v>
      </c>
      <c r="E25" s="69">
        <f>0.042*1.1</f>
        <v>4.6200000000000005E-2</v>
      </c>
      <c r="F25" s="67">
        <v>1.5339999999999999E-2</v>
      </c>
      <c r="G25" s="68">
        <v>15.37</v>
      </c>
      <c r="H25" s="66">
        <f t="shared" si="1"/>
        <v>6.1540000000000004E-2</v>
      </c>
      <c r="I25" s="68">
        <f t="shared" ref="I25:I30" si="3">D25+(E25*B25)+(F25*B25)+(G25*C25)</f>
        <v>56.1</v>
      </c>
    </row>
    <row r="26" spans="1:9" s="7" customFormat="1" hidden="1" x14ac:dyDescent="0.2">
      <c r="A26" s="70" t="s">
        <v>12</v>
      </c>
      <c r="B26" s="64">
        <f>IF(Calculator!$G$6='Typical Usages by Rate Class'!A26,Calculator!$G$8,0)</f>
        <v>0</v>
      </c>
      <c r="C26" s="64">
        <f>IF(Calculator!$G$6='Typical Usages by Rate Class'!A26,Calculator!$G$10,0)</f>
        <v>0</v>
      </c>
      <c r="D26" s="65">
        <v>117</v>
      </c>
      <c r="E26" s="66">
        <v>3.8800000000000001E-2</v>
      </c>
      <c r="F26" s="67">
        <v>1.5339999999999999E-2</v>
      </c>
      <c r="G26" s="65">
        <v>20.62</v>
      </c>
      <c r="H26" s="66">
        <f t="shared" si="1"/>
        <v>5.4140000000000001E-2</v>
      </c>
      <c r="I26" s="68">
        <f t="shared" si="3"/>
        <v>117</v>
      </c>
    </row>
    <row r="27" spans="1:9" s="7" customFormat="1" hidden="1" x14ac:dyDescent="0.2">
      <c r="A27" s="70" t="s">
        <v>11</v>
      </c>
      <c r="B27" s="64">
        <f>IF(Calculator!$G$6='Typical Usages by Rate Class'!A27,Calculator!$G$8,0)</f>
        <v>0</v>
      </c>
      <c r="C27" s="64">
        <f>IF(Calculator!$G$6='Typical Usages by Rate Class'!A27,Calculator!$G$10,0)</f>
        <v>0</v>
      </c>
      <c r="D27" s="65">
        <v>115</v>
      </c>
      <c r="E27" s="66">
        <v>4.2000000000000003E-2</v>
      </c>
      <c r="F27" s="67">
        <v>1.5339999999999999E-2</v>
      </c>
      <c r="G27" s="65">
        <v>18.760000000000002</v>
      </c>
      <c r="H27" s="66">
        <f t="shared" si="1"/>
        <v>5.7340000000000002E-2</v>
      </c>
      <c r="I27" s="65">
        <f t="shared" si="3"/>
        <v>115</v>
      </c>
    </row>
    <row r="28" spans="1:9" s="7" customFormat="1" hidden="1" x14ac:dyDescent="0.2">
      <c r="A28" s="70" t="s">
        <v>10</v>
      </c>
      <c r="B28" s="64">
        <f>IF(Calculator!$G$6='Typical Usages by Rate Class'!A28,Calculator!$G$8,0)</f>
        <v>0</v>
      </c>
      <c r="C28" s="64">
        <f>IF(Calculator!$G$6='Typical Usages by Rate Class'!A28,Calculator!$G$10,0)</f>
        <v>0</v>
      </c>
      <c r="D28" s="65">
        <v>115</v>
      </c>
      <c r="E28" s="66">
        <v>4.2000000000000003E-2</v>
      </c>
      <c r="F28" s="67">
        <v>1.5339999999999999E-2</v>
      </c>
      <c r="G28" s="65">
        <v>18.760000000000002</v>
      </c>
      <c r="H28" s="66">
        <f t="shared" si="1"/>
        <v>5.7340000000000002E-2</v>
      </c>
      <c r="I28" s="65">
        <f>D28+(E28*B28)+(F28*B28)+(G28*C28)</f>
        <v>115</v>
      </c>
    </row>
    <row r="29" spans="1:9" s="7" customFormat="1" hidden="1" x14ac:dyDescent="0.2">
      <c r="A29" s="70" t="s">
        <v>9</v>
      </c>
      <c r="B29" s="64">
        <f>IF(Calculator!$G$6='Typical Usages by Rate Class'!A29,Calculator!$G$8,0)</f>
        <v>0</v>
      </c>
      <c r="C29" s="64">
        <f>IF(Calculator!$G$6='Typical Usages by Rate Class'!A29,Calculator!$G$10,0)</f>
        <v>0</v>
      </c>
      <c r="D29" s="65">
        <v>120</v>
      </c>
      <c r="E29" s="66">
        <f>0.0388*1.15</f>
        <v>4.462E-2</v>
      </c>
      <c r="F29" s="67">
        <v>1.5339999999999999E-2</v>
      </c>
      <c r="G29" s="65">
        <v>17.84</v>
      </c>
      <c r="H29" s="66">
        <f t="shared" si="1"/>
        <v>5.9959999999999999E-2</v>
      </c>
      <c r="I29" s="65">
        <f t="shared" si="3"/>
        <v>120</v>
      </c>
    </row>
    <row r="30" spans="1:9" s="7" customFormat="1" hidden="1" x14ac:dyDescent="0.2">
      <c r="A30" s="70" t="s">
        <v>23</v>
      </c>
      <c r="B30" s="64">
        <f>IF(Calculator!$G$6='Typical Usages by Rate Class'!A30,Calculator!$G$8,0)</f>
        <v>0</v>
      </c>
      <c r="C30" s="64">
        <f>IF(Calculator!$G$6='Typical Usages by Rate Class'!A30,Calculator!$G$10,0)</f>
        <v>0</v>
      </c>
      <c r="D30" s="65">
        <v>120</v>
      </c>
      <c r="E30" s="66">
        <f>0.0388*1.2</f>
        <v>4.6559999999999997E-2</v>
      </c>
      <c r="F30" s="67">
        <v>1.5339999999999999E-2</v>
      </c>
      <c r="G30" s="65">
        <v>17.84</v>
      </c>
      <c r="H30" s="66">
        <f t="shared" si="1"/>
        <v>6.1899999999999997E-2</v>
      </c>
      <c r="I30" s="65">
        <f t="shared" si="3"/>
        <v>120</v>
      </c>
    </row>
    <row r="31" spans="1:9" x14ac:dyDescent="0.2">
      <c r="B31" s="108"/>
      <c r="C31" s="108"/>
    </row>
    <row r="32" spans="1:9" x14ac:dyDescent="0.2">
      <c r="A32" s="6"/>
      <c r="B32" s="1"/>
      <c r="C32" s="1"/>
      <c r="D32" s="3"/>
      <c r="E32" s="3"/>
    </row>
    <row r="33" spans="1:9" x14ac:dyDescent="0.2">
      <c r="A33" s="107"/>
      <c r="B33" s="10"/>
      <c r="C33" s="10"/>
      <c r="D33" s="10"/>
      <c r="E33" s="10"/>
      <c r="F33" s="14"/>
      <c r="G33" s="14"/>
      <c r="H33" s="14"/>
      <c r="I33" s="14"/>
    </row>
    <row r="34" spans="1:9" x14ac:dyDescent="0.2">
      <c r="A34" s="107"/>
      <c r="B34" s="10"/>
      <c r="C34" s="10"/>
      <c r="D34" s="10"/>
      <c r="E34" s="10"/>
      <c r="F34" s="10"/>
      <c r="G34" s="14"/>
      <c r="H34" s="14"/>
      <c r="I34" s="14"/>
    </row>
    <row r="35" spans="1:9" x14ac:dyDescent="0.2">
      <c r="A35" s="8"/>
      <c r="B35" s="15"/>
      <c r="C35" s="15"/>
      <c r="D35" s="16"/>
      <c r="E35" s="16"/>
      <c r="F35" s="17"/>
      <c r="G35" s="14"/>
      <c r="H35" s="14"/>
      <c r="I35" s="14"/>
    </row>
    <row r="36" spans="1:9" x14ac:dyDescent="0.2">
      <c r="A36" s="8"/>
      <c r="B36" s="15"/>
      <c r="C36" s="15"/>
      <c r="D36" s="16"/>
      <c r="E36" s="16"/>
      <c r="F36" s="17"/>
      <c r="G36" s="14"/>
      <c r="H36" s="14"/>
      <c r="I36" s="14"/>
    </row>
    <row r="37" spans="1:9" x14ac:dyDescent="0.2">
      <c r="A37" s="9"/>
      <c r="B37" s="11"/>
      <c r="C37" s="11"/>
      <c r="D37" s="2"/>
      <c r="E37" s="2"/>
      <c r="F37" s="12"/>
      <c r="G37" s="7"/>
      <c r="H37" s="7"/>
      <c r="I37" s="7"/>
    </row>
    <row r="38" spans="1:9" x14ac:dyDescent="0.2">
      <c r="A38" s="6"/>
      <c r="B38" s="11"/>
      <c r="C38" s="11"/>
      <c r="D38" s="2"/>
      <c r="E38" s="2"/>
      <c r="F38" s="12"/>
      <c r="G38" s="7"/>
      <c r="H38" s="7"/>
      <c r="I38" s="7"/>
    </row>
    <row r="39" spans="1:9" x14ac:dyDescent="0.2">
      <c r="A39" s="7"/>
      <c r="B39" s="7"/>
      <c r="C39" s="7"/>
      <c r="D39" s="7"/>
      <c r="E39" s="2"/>
      <c r="F39" s="7"/>
      <c r="G39" s="7"/>
      <c r="H39" s="7"/>
      <c r="I39" s="7"/>
    </row>
    <row r="40" spans="1:9" x14ac:dyDescent="0.2">
      <c r="A40" s="7"/>
      <c r="B40" s="13"/>
      <c r="C40" s="13"/>
      <c r="D40" s="7"/>
      <c r="E40" s="7"/>
      <c r="F40" s="7"/>
      <c r="G40" s="7"/>
      <c r="H40" s="7"/>
      <c r="I40" s="7"/>
    </row>
    <row r="43" spans="1:9" x14ac:dyDescent="0.2">
      <c r="A43" s="7"/>
      <c r="B43" s="6"/>
      <c r="C43" s="4"/>
      <c r="D43" s="4"/>
      <c r="E43" s="6"/>
      <c r="F43" s="6"/>
      <c r="G43" s="7"/>
      <c r="H43" s="7"/>
      <c r="I43" s="7"/>
    </row>
  </sheetData>
  <sheetProtection selectLockedCells="1"/>
  <mergeCells count="4">
    <mergeCell ref="A33:A34"/>
    <mergeCell ref="B31:C31"/>
    <mergeCell ref="I3:I5"/>
    <mergeCell ref="I17:I1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</vt:lpstr>
      <vt:lpstr>Sample Bill</vt:lpstr>
      <vt:lpstr>Typical Usages by Rate Class</vt:lpstr>
      <vt:lpstr>Columbus</vt:lpstr>
      <vt:lpstr>RateClass</vt:lpstr>
    </vt:vector>
  </TitlesOfParts>
  <Company>ARCADIS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Mastracchio</dc:creator>
  <cp:lastModifiedBy>Burden, Christina K.</cp:lastModifiedBy>
  <cp:lastPrinted>2017-02-23T13:49:07Z</cp:lastPrinted>
  <dcterms:created xsi:type="dcterms:W3CDTF">2014-04-17T02:22:07Z</dcterms:created>
  <dcterms:modified xsi:type="dcterms:W3CDTF">2017-10-02T12:31:56Z</dcterms:modified>
</cp:coreProperties>
</file>