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_FILES\Estimate your bill\"/>
    </mc:Choice>
  </mc:AlternateContent>
  <xr:revisionPtr revIDLastSave="0" documentId="8_{9063CCB0-7575-452A-AB07-A75CAD67DC72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2026 RATES" sheetId="8" r:id="rId1"/>
    <sheet name="Calculator" sheetId="6" state="hidden" r:id="rId2"/>
    <sheet name="Estimate Your Bill" sheetId="5" r:id="rId3"/>
    <sheet name="Historic PCRA" sheetId="9" r:id="rId4"/>
    <sheet name="Sample Bill" sheetId="7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Class1">[1]Units!$B$12</definedName>
    <definedName name="Class10">[1]Units!$B$21</definedName>
    <definedName name="Class11">[1]Units!$B$22</definedName>
    <definedName name="Class12">[1]Units!$B$23</definedName>
    <definedName name="Class2">[1]Units!$B$13</definedName>
    <definedName name="Class3">[1]Units!$B$14</definedName>
    <definedName name="Class4">[1]Units!$B$15</definedName>
    <definedName name="Class5">[1]Units!$B$16</definedName>
    <definedName name="Class6">[1]Units!$B$17</definedName>
    <definedName name="Class7">[1]Units!$B$18</definedName>
    <definedName name="Class8">[1]Units!$B$19</definedName>
    <definedName name="Class9">[1]Units!$B$20</definedName>
    <definedName name="Client">[1]ID!$B$5</definedName>
    <definedName name="Columbus">'Estimate Your Bill'!$A$5:$A$12</definedName>
    <definedName name="CPYLast">OFFSET([2]FreezeResults!$AM$27:$BP$27,0,0,,[2]Dashboard!$AC$137)</definedName>
    <definedName name="CPYrange">OFFSET([2]FreezeResults!$D$27:$D$27,0,0,,[2]Dashboard!$AC$137)</definedName>
    <definedName name="DebtYrangeE">OFFSET([2]FreezeResults!$D$40:$D$40,0,0,,[2]Dashboard!$AC$137)</definedName>
    <definedName name="DebtYrangeN">OFFSET([2]FreezeResults!$D$41:$D$41,0,0,,[2]Dashboard!$AC$137)</definedName>
    <definedName name="_xlnm.Print_Area" localSheetId="0">'2026 RATES'!$A$1:$F$37</definedName>
    <definedName name="RateClass">'Estimate Your Bill'!$A$6:$A$12</definedName>
    <definedName name="RateYLast">OFFSET([2]FreezeResults!$AM$47:$BP$47,0,0,,[2]Dashboard!$AC$137)</definedName>
    <definedName name="RateYrange">OFFSET([2]FreezeResults!$D$47:$D$47,0,0,,[2]Dashboard!$AC$137)</definedName>
    <definedName name="Study">[1]ID!$B$6</definedName>
    <definedName name="TESTYEAR">[3]id!$D$23</definedName>
    <definedName name="WCTarget">OFFSET([2]FreezeResults!$D$13:$D$13,0,0,,[2]Dashboard!$AC$137)</definedName>
    <definedName name="WCYLast">OFFSET([2]FreezeResults!$AM$12:$BP$12,0,0,,[2]Dashboard!$AC$137)</definedName>
    <definedName name="WCYrange">OFFSET([2]FreezeResults!$D$12:$D$12,0,0,,[2]Dashboard!$AC$137)</definedName>
    <definedName name="Xrange">OFFSET([2]Dashboard!$D$6:$D$6,0,0,,[2]Dashboard!$AC$137)</definedName>
    <definedName name="Year">[3]id!$D$27</definedName>
    <definedName name="ZColorF" hidden="1">[4]BVPlan!$B$6:$B$21</definedName>
    <definedName name="ZColorP" hidden="1">[4]BVPlan!$A$6:$A$12</definedName>
    <definedName name="ZHEAD" hidden="1">[5]A!$E$18</definedName>
    <definedName name="ZNAME" hidden="1">[5]A!$F$12</definedName>
    <definedName name="ZRHColor" hidden="1">[4]BVPlan!$C$6:$C$16</definedName>
    <definedName name="ZRHLines" hidden="1">[4]BVPlan!$D$6:$D$10</definedName>
    <definedName name="ZRND" hidden="1">[5]A!$C$241</definedName>
    <definedName name="zrnd2" hidden="1">[5]A!$D$241</definedName>
    <definedName name="ZRND3" hidden="1">-3</definedName>
    <definedName name="zrnd3d">3</definedName>
    <definedName name="ZTopD" hidden="1">#REF!</definedName>
    <definedName name="ZTopE" hidden="1">#REF!</definedName>
    <definedName name="ZTopF" hidden="1">#REF!</definedName>
    <definedName name="ZVER" hidden="1">[5]A!$C$14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5" l="1"/>
  <c r="I28" i="6" l="1"/>
  <c r="I16" i="6"/>
  <c r="I10" i="5" l="1"/>
  <c r="I9" i="5"/>
  <c r="I7" i="5" l="1"/>
  <c r="I8" i="5"/>
  <c r="I6" i="5"/>
  <c r="I24" i="6" l="1"/>
  <c r="I19" i="6"/>
  <c r="C20" i="5"/>
  <c r="C21" i="5"/>
  <c r="C22" i="5"/>
  <c r="C23" i="5"/>
  <c r="B18" i="5"/>
  <c r="B19" i="5"/>
  <c r="B20" i="5"/>
  <c r="B21" i="5"/>
  <c r="B22" i="5"/>
  <c r="B23" i="5"/>
  <c r="I21" i="5" l="1"/>
  <c r="I30" i="6"/>
  <c r="I11" i="5"/>
  <c r="I12" i="5"/>
  <c r="H21" i="5" l="1"/>
  <c r="H20" i="5"/>
  <c r="H19" i="5"/>
  <c r="I19" i="5"/>
  <c r="I18" i="5"/>
  <c r="I23" i="5" l="1"/>
  <c r="H17" i="5"/>
  <c r="I20" i="5"/>
  <c r="H22" i="5"/>
  <c r="I22" i="5"/>
  <c r="H18" i="5"/>
  <c r="H23" i="5"/>
  <c r="H11" i="5" l="1"/>
  <c r="H9" i="5"/>
  <c r="H10" i="5"/>
  <c r="H8" i="5"/>
  <c r="H7" i="5"/>
  <c r="H12" i="5" l="1"/>
  <c r="H6" i="5"/>
</calcChain>
</file>

<file path=xl/sharedStrings.xml><?xml version="1.0" encoding="utf-8"?>
<sst xmlns="http://schemas.openxmlformats.org/spreadsheetml/2006/main" count="294" uniqueCount="171">
  <si>
    <t>n/a</t>
  </si>
  <si>
    <t>($/kw)</t>
  </si>
  <si>
    <t>($/kwh)</t>
  </si>
  <si>
    <t>($/Mo)</t>
  </si>
  <si>
    <t>PCRA</t>
  </si>
  <si>
    <t>Charge</t>
  </si>
  <si>
    <t>Demand</t>
  </si>
  <si>
    <t>Energy</t>
  </si>
  <si>
    <t>Customer</t>
  </si>
  <si>
    <t>Large Commercial Primary (K23P)</t>
  </si>
  <si>
    <t>Large Commercial (KW23)</t>
  </si>
  <si>
    <t>Commercial General (KW22)</t>
  </si>
  <si>
    <t>Small Commercial (K22A)</t>
  </si>
  <si>
    <t>Residential Small (KW11)</t>
  </si>
  <si>
    <t>Residential (KW10)</t>
  </si>
  <si>
    <t>(kW)</t>
  </si>
  <si>
    <t>Usage</t>
  </si>
  <si>
    <t>(kWh/Mo)</t>
  </si>
  <si>
    <t>Customer Class</t>
  </si>
  <si>
    <t>Average Customer Bill ($)</t>
  </si>
  <si>
    <t>Large Commercial Premium (K23PP)</t>
  </si>
  <si>
    <t xml:space="preserve">Enter </t>
  </si>
  <si>
    <t>Enter</t>
  </si>
  <si>
    <t>Estimated Customer Bill ($)</t>
  </si>
  <si>
    <t>Complete the following information to calculate charges:</t>
  </si>
  <si>
    <t>Choose the rate class:</t>
  </si>
  <si>
    <t>Enter the kWh:</t>
  </si>
  <si>
    <t>kWh</t>
  </si>
  <si>
    <t>Enter kW:</t>
  </si>
  <si>
    <t>DISCLAIMER:</t>
  </si>
  <si>
    <t>The above calculations are estimates only.  Actual bill charges may vary based on differences in days of service and usage.</t>
  </si>
  <si>
    <t>CHARGES</t>
  </si>
  <si>
    <t xml:space="preserve">A fixed charge for each customer based on connection, metering, billing, maintenance costs, etc. 
 </t>
  </si>
  <si>
    <t>CUSTOMER
CHARGE ($):</t>
  </si>
  <si>
    <t>ENERGY
CHARGE ($/kWh):</t>
  </si>
  <si>
    <t>DEMAND CHARGE ($/kW):</t>
  </si>
  <si>
    <t>The highest capacity of electricity a commercial &amp; industrial customer requires at a given point in time (15 minute intervals).</t>
  </si>
  <si>
    <t>PCRA:</t>
  </si>
  <si>
    <t/>
  </si>
  <si>
    <t>TOTAL:</t>
  </si>
  <si>
    <t>Amount to be Billed:</t>
  </si>
  <si>
    <t xml:space="preserve">The power cost reserve adjustment includes the power cost adjustment (PCA) and the operating reserve allocation (ORA). </t>
  </si>
  <si>
    <t xml:space="preserve">kW </t>
  </si>
  <si>
    <t>How do I know which rate class to choose?</t>
  </si>
  <si>
    <t>FAQs</t>
  </si>
  <si>
    <t>Follow these steps to get an estimated calculation of what your monthly electric bill would be with City of Columbus Power:</t>
  </si>
  <si>
    <t>1. Choose your rate class from the drop down menu.</t>
  </si>
  <si>
    <t xml:space="preserve">  -  Residential (KW10) - average home</t>
  </si>
  <si>
    <t xml:space="preserve">  -  Commercial - CS (KW20) - church or school that uses between 10 and 49 kWh monthly demand</t>
  </si>
  <si>
    <t xml:space="preserve">  </t>
  </si>
  <si>
    <t>How do I figure out my average monthly kWh or kW demand?</t>
  </si>
  <si>
    <t xml:space="preserve">  - Refer to a previous electricity bill to obtain your current and average usages.</t>
  </si>
  <si>
    <t xml:space="preserve">The charge of electric energy used for each customer type. </t>
  </si>
  <si>
    <t>What is the difference between kWh and kW?</t>
  </si>
  <si>
    <t>Typical Usage by Rate Class</t>
  </si>
  <si>
    <t>Residential (KW11)</t>
  </si>
  <si>
    <t>($/kWh)</t>
  </si>
  <si>
    <t>($/kWh)2</t>
  </si>
  <si>
    <t>2. Enter your current or average monthly kWh.</t>
  </si>
  <si>
    <t>3. Enter your current or average monthly kW.</t>
  </si>
  <si>
    <t xml:space="preserve">  - kWh is the measure of energy and kW is the measure of power. Imagine a pipe with water flowing through it. kW is the most water the pipe can hold at one time, and kWh is how much passes through the pipe in an hour.</t>
  </si>
  <si>
    <t xml:space="preserve">   NOTE: This applies to commericial customers. Residential customers leave kW blank.</t>
  </si>
  <si>
    <t>RATE</t>
  </si>
  <si>
    <t>DESCRIPTION</t>
  </si>
  <si>
    <t>CUSTOMER</t>
  </si>
  <si>
    <t>CHARGE</t>
  </si>
  <si>
    <t xml:space="preserve">ENERGY </t>
  </si>
  <si>
    <t>PER KWH</t>
  </si>
  <si>
    <t xml:space="preserve">DEMAND </t>
  </si>
  <si>
    <t>PER KW</t>
  </si>
  <si>
    <t>NA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</si>
  <si>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</si>
  <si>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</si>
  <si>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</si>
  <si>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</si>
  <si>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</si>
  <si>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</si>
  <si>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</si>
  <si>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</si>
  <si>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</si>
  <si>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</si>
  <si>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</si>
  <si>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</si>
  <si>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2021 PCRA RATES: </t>
  </si>
  <si>
    <t>HPS= High Pressure Sodium</t>
  </si>
  <si>
    <t>MV= Mercury Vapor</t>
  </si>
  <si>
    <t xml:space="preserve">           </t>
  </si>
  <si>
    <t xml:space="preserve">2022 PCRA RATES: </t>
  </si>
  <si>
    <t>June</t>
  </si>
  <si>
    <t>July</t>
  </si>
  <si>
    <r>
      <rPr>
        <b/>
        <u/>
        <sz val="16"/>
        <color theme="1"/>
        <rFont val="Arial"/>
        <family val="2"/>
      </rPr>
      <t>KW10</t>
    </r>
    <r>
      <rPr>
        <b/>
        <sz val="14"/>
        <color theme="1"/>
        <rFont val="Arial"/>
        <family val="2"/>
      </rPr>
      <t xml:space="preserve">  </t>
    </r>
    <r>
      <rPr>
        <sz val="14"/>
        <color theme="1"/>
        <rFont val="Arial"/>
        <family val="2"/>
      </rPr>
      <t>Residential Schedule A (1163.04)</t>
    </r>
  </si>
  <si>
    <r>
      <rPr>
        <b/>
        <u/>
        <sz val="16"/>
        <color theme="1"/>
        <rFont val="Arial"/>
        <family val="2"/>
      </rPr>
      <t>KW11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Residential Schedule A-1          (Small User) (1163.05)</t>
    </r>
  </si>
  <si>
    <r>
      <rPr>
        <b/>
        <u/>
        <sz val="16"/>
        <color theme="1"/>
        <rFont val="Arial"/>
        <family val="2"/>
      </rPr>
      <t>K22A</t>
    </r>
    <r>
      <rPr>
        <sz val="16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Small Commercial (1163.06)</t>
    </r>
  </si>
  <si>
    <r>
      <rPr>
        <b/>
        <u/>
        <sz val="16"/>
        <color theme="1"/>
        <rFont val="Arial"/>
        <family val="2"/>
      </rPr>
      <t>KW22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Commercial Schedule C (1163.65)</t>
    </r>
  </si>
  <si>
    <r>
      <rPr>
        <b/>
        <u/>
        <sz val="16"/>
        <color theme="1"/>
        <rFont val="Arial"/>
        <family val="2"/>
      </rPr>
      <t>KW23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Large Commercial And Industrial Secondary Schedule LCI</t>
    </r>
  </si>
  <si>
    <r>
      <rPr>
        <b/>
        <u/>
        <sz val="16"/>
        <color theme="1"/>
        <rFont val="Arial"/>
        <family val="2"/>
      </rPr>
      <t>K23P</t>
    </r>
    <r>
      <rPr>
        <b/>
        <sz val="16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Large Commercial And Industrial Primary Schedule LCI-P  (1163.075)</t>
    </r>
  </si>
  <si>
    <r>
      <rPr>
        <b/>
        <u/>
        <sz val="16"/>
        <color theme="1"/>
        <rFont val="Arial"/>
        <family val="2"/>
      </rPr>
      <t>23PP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Premium Large Commercial And Industrial Primary Schedule LCI-PP  (1163.077)</t>
    </r>
  </si>
  <si>
    <t>PCRA = Based on actual purchase power costs calculated monthly</t>
  </si>
  <si>
    <r>
      <t xml:space="preserve">Apartments and dwellings providing domestic accommodations for an individual family. Applicable to residential users with </t>
    </r>
    <r>
      <rPr>
        <b/>
        <u/>
        <sz val="14"/>
        <color theme="1"/>
        <rFont val="Arial"/>
        <family val="2"/>
      </rPr>
      <t>summer usages exceeding 700 KWH in any month</t>
    </r>
    <r>
      <rPr>
        <b/>
        <sz val="14"/>
        <color theme="1"/>
        <rFont val="Arial"/>
        <family val="2"/>
      </rPr>
      <t>.</t>
    </r>
  </si>
  <si>
    <r>
      <t xml:space="preserve">Apartments and dwellings providing domestic accommodations for an individual family. Applicable to residential users with </t>
    </r>
    <r>
      <rPr>
        <b/>
        <u/>
        <sz val="14"/>
        <color theme="1"/>
        <rFont val="Arial"/>
        <family val="2"/>
      </rPr>
      <t>summer usages less than 700 KWH in any month.</t>
    </r>
  </si>
  <si>
    <r>
      <t xml:space="preserve">Small commercial rate for commercial customer with </t>
    </r>
    <r>
      <rPr>
        <b/>
        <u/>
        <sz val="14"/>
        <color theme="1"/>
        <rFont val="Arial"/>
        <family val="2"/>
      </rPr>
      <t>monthly demands less than 10 KWD or flat rate unmetered commercial accounts.</t>
    </r>
  </si>
  <si>
    <r>
      <t xml:space="preserve">General commercial rate for commercial customers with </t>
    </r>
    <r>
      <rPr>
        <b/>
        <u/>
        <sz val="14"/>
        <color theme="1"/>
        <rFont val="Arial"/>
        <family val="2"/>
      </rPr>
      <t>monthly demand usage between 10 and 49 KWD or flat rate unmetered commercial accounts</t>
    </r>
    <r>
      <rPr>
        <b/>
        <sz val="14"/>
        <color theme="1"/>
        <rFont val="Arial"/>
        <family val="2"/>
      </rPr>
      <t>.</t>
    </r>
  </si>
  <si>
    <r>
      <t xml:space="preserve">Large commercial </t>
    </r>
    <r>
      <rPr>
        <b/>
        <u/>
        <sz val="14"/>
        <color theme="1"/>
        <rFont val="Arial"/>
        <family val="2"/>
      </rPr>
      <t>secondary voltage</t>
    </r>
    <r>
      <rPr>
        <sz val="14"/>
        <color theme="1"/>
        <rFont val="Arial"/>
        <family val="2"/>
      </rPr>
      <t xml:space="preserve"> rate for large commercial and industrial customers with </t>
    </r>
    <r>
      <rPr>
        <b/>
        <u/>
        <sz val="14"/>
        <color theme="1"/>
        <rFont val="Arial"/>
        <family val="2"/>
      </rPr>
      <t>monthly demand usage exceeding 50 KWD.</t>
    </r>
  </si>
  <si>
    <r>
      <t xml:space="preserve">Large commercial </t>
    </r>
    <r>
      <rPr>
        <b/>
        <u/>
        <sz val="14"/>
        <color theme="1"/>
        <rFont val="Arial"/>
        <family val="2"/>
      </rPr>
      <t>primary voltage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 xml:space="preserve">rate for large commercial and industrial customers with </t>
    </r>
    <r>
      <rPr>
        <b/>
        <u/>
        <sz val="14"/>
        <color theme="1"/>
        <rFont val="Arial"/>
        <family val="2"/>
      </rPr>
      <t>monthly demand usage exceeding 50 KWD.</t>
    </r>
  </si>
  <si>
    <r>
      <t xml:space="preserve">Premium Large commercial </t>
    </r>
    <r>
      <rPr>
        <b/>
        <u/>
        <sz val="14"/>
        <color theme="1"/>
        <rFont val="Arial"/>
        <family val="2"/>
      </rPr>
      <t>primary voltage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 xml:space="preserve">rate for large commercial and industrial customers with </t>
    </r>
    <r>
      <rPr>
        <b/>
        <u/>
        <sz val="14"/>
        <color theme="1"/>
        <rFont val="Arial"/>
        <family val="2"/>
      </rPr>
      <t>monthly demand usage exceeding 50 KWD.</t>
    </r>
  </si>
  <si>
    <t>2023 PCRA Rates:</t>
  </si>
  <si>
    <t>45 KWH</t>
  </si>
  <si>
    <t>58 KWH</t>
  </si>
  <si>
    <t>87 KWH</t>
  </si>
  <si>
    <t>98 KWH</t>
  </si>
  <si>
    <t>160 KWH</t>
  </si>
  <si>
    <t>67 KWH</t>
  </si>
  <si>
    <t>150 KWH</t>
  </si>
  <si>
    <t>28 KWH</t>
  </si>
  <si>
    <t>100 KWH</t>
  </si>
  <si>
    <t>158 KWH</t>
  </si>
  <si>
    <t>Average Monthly KWH Usage</t>
  </si>
  <si>
    <t>Light Description</t>
  </si>
  <si>
    <t>Overhead 100 HPS Private Area Lighting</t>
  </si>
  <si>
    <t>Overhead 150 HPS Private Area Lighting</t>
  </si>
  <si>
    <t>Overhead 200 HPS Private Area Lighting</t>
  </si>
  <si>
    <t>Overhead 250 HPS Private Area Lighting</t>
  </si>
  <si>
    <t>Overhead 400 HPS Private Area Lighting</t>
  </si>
  <si>
    <t>Overhead 175 MV Private Area Lighting</t>
  </si>
  <si>
    <t>Overhead 400 MV Private Area Lighting</t>
  </si>
  <si>
    <t>Overhead 250 FL Private Area Lighting</t>
  </si>
  <si>
    <t>Overhead 400 FL Private Area Lighting</t>
  </si>
  <si>
    <t>Overhead 55 LPS Private Area Lighting</t>
  </si>
  <si>
    <t>Overhead 55 FL LPS Private Area Lighting</t>
  </si>
  <si>
    <t>Overhead 250 MH Private Area Lighting</t>
  </si>
  <si>
    <t>Overhead 400 MH Private Area Lighting</t>
  </si>
  <si>
    <t>Undeground 100 MV Private Area</t>
  </si>
  <si>
    <t>Overhead 400 MH FL Private Area</t>
  </si>
  <si>
    <t>Overhead 250 MH FL Private Area</t>
  </si>
  <si>
    <t>Underground 150 MV Private Area</t>
  </si>
  <si>
    <t>PRIVATE AREA LIGHTS*</t>
  </si>
  <si>
    <t>Underground 175 HPS Private Area</t>
  </si>
  <si>
    <t>MH= Metal Halide</t>
  </si>
  <si>
    <t>FL= Floodlight</t>
  </si>
  <si>
    <t>LPS= Low Pressure Sodium</t>
  </si>
  <si>
    <t>Monthly Area Light Rate</t>
  </si>
  <si>
    <t xml:space="preserve">  -  Small Commercial - CS (K20A) - church or school that uses less than 10 kW monthly demand</t>
  </si>
  <si>
    <t xml:space="preserve">  -  Small Commercial (K22A) - business that uses less than 10 kW monthly demand</t>
  </si>
  <si>
    <t xml:space="preserve">  -  Commercial General (KW22) - business that uses between 10 and 49 kW monthly demand</t>
  </si>
  <si>
    <t xml:space="preserve">  -  Large Commercial - CS (KW31) - church or school that uses 50 or more kW monthly demand</t>
  </si>
  <si>
    <t xml:space="preserve">  -  Large Commercial (KW23) - business that uses 50kW or more kW monthly demand</t>
  </si>
  <si>
    <t xml:space="preserve">  -  Large Commercial Primary (K23P) - business that uses 50 or more kW monthly demand &amp; owns transformer</t>
  </si>
  <si>
    <t xml:space="preserve">  -  Large Commercial Premium (K23PP) - premium business that uses 50 or more kW monthly demand &amp; has a dedicated circuit</t>
  </si>
  <si>
    <t>2024 PCRA Rates:</t>
  </si>
  <si>
    <t xml:space="preserve">LED Cobra </t>
  </si>
  <si>
    <t xml:space="preserve">under 12,999 lumens </t>
  </si>
  <si>
    <t>above 13,000 lumens</t>
  </si>
  <si>
    <t>LED Flood</t>
  </si>
  <si>
    <t>under 20,999 lumens</t>
  </si>
  <si>
    <t>above 21,000 lumens</t>
  </si>
  <si>
    <t>LED Post Top</t>
  </si>
  <si>
    <t xml:space="preserve"> </t>
  </si>
  <si>
    <t xml:space="preserve">*LED Private Area Lights are available for all new installations. </t>
  </si>
  <si>
    <t>Commercial - (KW22)</t>
  </si>
  <si>
    <t>Large Commercial - (KW23)</t>
  </si>
  <si>
    <t>2025 ELECTRIC BILL CALCULATION WORKSHEET</t>
  </si>
  <si>
    <t>Calculator</t>
  </si>
  <si>
    <t>2. Enter your current or average monthly usage in kWh.</t>
  </si>
  <si>
    <t>1. Find your customer class from current bill.</t>
  </si>
  <si>
    <t>3. Enter your current or average monthly Demand in kW. This is for commercial customers only.</t>
  </si>
  <si>
    <t>2025 PCRA Rates:</t>
  </si>
  <si>
    <t>TBD</t>
  </si>
  <si>
    <r>
      <rPr>
        <b/>
        <u/>
        <sz val="16"/>
        <color theme="1"/>
        <rFont val="Arial"/>
        <family val="2"/>
      </rPr>
      <t>23PC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Premium Large Commercial And Industrial Primary Schedule With Large Generation (1163.078)</t>
    </r>
  </si>
  <si>
    <t>DOP Electricity Rates, Effective January 1, 2026</t>
  </si>
  <si>
    <t>CAPACITY                PER KW</t>
  </si>
  <si>
    <t>TRANSMISSION    PER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</si>
</sst>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"/>
    <numFmt numFmtId="166" formatCode="General_)"/>
    <numFmt numFmtId="167" formatCode="#,##0.0"/>
    <numFmt numFmtId="168" formatCode="&quot;$&quot;#,##0.00000"/>
    <numFmt numFmtId="169" formatCode="0.00000"/>
    <numFmt numFmtId="170" formatCode="&quot;$&quot;#,##0.00000_);[Red]\(&quot;$&quot;#,##0.00000\)"/>
  </numFmts>
  <fonts count="39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name val="Helv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hadow/>
      <sz val="10"/>
      <color indexed="12"/>
      <name val="Times New Roman"/>
      <family val="1"/>
    </font>
    <font>
      <sz val="12"/>
      <name val="Times New Roman"/>
      <family val="1"/>
    </font>
    <font>
      <sz val="12"/>
      <color indexed="25"/>
      <name val="Times New Roman"/>
      <family val="1"/>
    </font>
    <font>
      <shadow/>
      <sz val="10"/>
      <color indexed="16"/>
      <name val="Times New Roman"/>
      <family val="1"/>
    </font>
    <font>
      <sz val="10"/>
      <color theme="1"/>
      <name val="Calibri"/>
      <family val="2"/>
    </font>
    <font>
      <sz val="12"/>
      <name val="Helv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12"/>
      <color indexed="61"/>
      <name val="Times New Roman"/>
      <family val="1"/>
    </font>
    <font>
      <b/>
      <sz val="14"/>
      <color indexed="8"/>
      <name val="Arial"/>
      <family val="2"/>
    </font>
    <font>
      <sz val="10"/>
      <color indexed="23"/>
      <name val="Times New Roman"/>
      <family val="1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u/>
      <sz val="16"/>
      <name val="Arial"/>
      <family val="2"/>
    </font>
    <font>
      <b/>
      <sz val="16"/>
      <color theme="1"/>
      <name val="Arial"/>
      <family val="2"/>
    </font>
    <font>
      <i/>
      <u/>
      <sz val="16"/>
      <name val="Arial"/>
      <family val="2"/>
    </font>
    <font>
      <u/>
      <sz val="16"/>
      <color theme="1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Calibri"/>
      <family val="2"/>
    </font>
    <font>
      <b/>
      <u/>
      <sz val="16"/>
      <color theme="1"/>
      <name val="Arial"/>
      <family val="2"/>
    </font>
    <font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6"/>
      </patternFill>
    </fill>
    <fill>
      <patternFill patternType="solid">
        <fgColor indexed="3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9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7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NumberFormat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9" fillId="0" borderId="0">
      <alignment horizontal="left"/>
    </xf>
    <xf numFmtId="37" fontId="10" fillId="3" borderId="0" applyAlignment="0">
      <protection locked="0"/>
    </xf>
    <xf numFmtId="2" fontId="11" fillId="4" borderId="1" applyNumberFormat="0" applyFont="0" applyBorder="0" applyAlignment="0">
      <alignment horizontal="center"/>
      <protection locked="0"/>
    </xf>
    <xf numFmtId="0" fontId="12" fillId="0" borderId="0" applyNumberFormat="0" applyBorder="0" applyAlignment="0"/>
    <xf numFmtId="0" fontId="13" fillId="0" borderId="0"/>
    <xf numFmtId="0" fontId="5" fillId="0" borderId="0"/>
    <xf numFmtId="0" fontId="8" fillId="0" borderId="0"/>
    <xf numFmtId="0" fontId="5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15" fillId="0" borderId="0"/>
    <xf numFmtId="0" fontId="16" fillId="0" borderId="0"/>
    <xf numFmtId="0" fontId="17" fillId="0" borderId="0">
      <alignment vertical="top"/>
    </xf>
    <xf numFmtId="166" fontId="15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37" fontId="11" fillId="0" borderId="0" applyNumberFormat="0" applyFont="0" applyBorder="0" applyAlignment="0" applyProtection="0">
      <protection locked="0"/>
    </xf>
    <xf numFmtId="37" fontId="11" fillId="0" borderId="0" applyNumberFormat="0" applyFont="0" applyBorder="0" applyAlignment="0" applyProtection="0">
      <protection locked="0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18" fillId="3" borderId="2">
      <alignment horizontal="left" vertical="center"/>
    </xf>
    <xf numFmtId="37" fontId="18" fillId="3" borderId="3" applyAlignment="0">
      <alignment horizontal="left" vertical="center"/>
      <protection locked="0"/>
    </xf>
    <xf numFmtId="0" fontId="19" fillId="0" borderId="4" applyNumberFormat="0" applyFill="0" applyBorder="0" applyAlignment="0" applyProtection="0">
      <alignment horizontal="centerContinuous"/>
    </xf>
    <xf numFmtId="0" fontId="6" fillId="0" borderId="0"/>
    <xf numFmtId="0" fontId="6" fillId="0" borderId="0"/>
    <xf numFmtId="0" fontId="20" fillId="0" borderId="0">
      <alignment horizontal="centerContinuous"/>
    </xf>
    <xf numFmtId="0" fontId="2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44" fontId="2" fillId="0" borderId="0" applyFont="0" applyFill="0" applyBorder="0" applyAlignment="0" applyProtection="0"/>
    <xf numFmtId="0" fontId="16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</cellStyleXfs>
  <cellXfs count="212">
    <xf numFmtId="0" fontId="0" fillId="0" borderId="0" xfId="0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3" fontId="3" fillId="0" borderId="0" xfId="1" applyNumberFormat="1" applyFont="1" applyAlignment="1">
      <alignment horizontal="center"/>
    </xf>
    <xf numFmtId="164" fontId="3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0" borderId="0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24" fillId="6" borderId="5" xfId="0" applyFont="1" applyFill="1" applyBorder="1"/>
    <xf numFmtId="0" fontId="24" fillId="6" borderId="9" xfId="0" applyFont="1" applyFill="1" applyBorder="1"/>
    <xf numFmtId="0" fontId="24" fillId="6" borderId="10" xfId="0" applyFont="1" applyFill="1" applyBorder="1" applyAlignment="1">
      <alignment horizontal="center"/>
    </xf>
    <xf numFmtId="0" fontId="22" fillId="6" borderId="10" xfId="0" applyFont="1" applyFill="1" applyBorder="1" applyAlignment="1">
      <alignment horizontal="center"/>
    </xf>
    <xf numFmtId="0" fontId="0" fillId="6" borderId="12" xfId="0" applyFill="1" applyBorder="1"/>
    <xf numFmtId="0" fontId="22" fillId="6" borderId="0" xfId="0" applyFont="1" applyFill="1" applyAlignment="1">
      <alignment horizontal="center"/>
    </xf>
    <xf numFmtId="0" fontId="24" fillId="6" borderId="5" xfId="0" applyFont="1" applyFill="1" applyBorder="1" applyAlignment="1">
      <alignment horizontal="center"/>
    </xf>
    <xf numFmtId="0" fontId="22" fillId="6" borderId="5" xfId="0" applyFont="1" applyFill="1" applyBorder="1" applyAlignment="1">
      <alignment horizontal="center"/>
    </xf>
    <xf numFmtId="0" fontId="0" fillId="6" borderId="21" xfId="0" applyFill="1" applyBorder="1"/>
    <xf numFmtId="3" fontId="0" fillId="6" borderId="8" xfId="0" applyNumberForma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164" fontId="0" fillId="6" borderId="8" xfId="0" applyNumberFormat="1" applyFill="1" applyBorder="1" applyAlignment="1">
      <alignment horizontal="center"/>
    </xf>
    <xf numFmtId="165" fontId="0" fillId="6" borderId="8" xfId="0" applyNumberFormat="1" applyFill="1" applyBorder="1" applyAlignment="1">
      <alignment horizontal="center"/>
    </xf>
    <xf numFmtId="168" fontId="0" fillId="6" borderId="8" xfId="0" applyNumberFormat="1" applyFill="1" applyBorder="1" applyAlignment="1">
      <alignment horizontal="center"/>
    </xf>
    <xf numFmtId="164" fontId="0" fillId="6" borderId="15" xfId="0" applyNumberFormat="1" applyFill="1" applyBorder="1" applyAlignment="1">
      <alignment horizontal="center"/>
    </xf>
    <xf numFmtId="164" fontId="0" fillId="6" borderId="8" xfId="0" applyNumberFormat="1" applyFill="1" applyBorder="1" applyAlignment="1">
      <alignment horizontal="center" vertical="center"/>
    </xf>
    <xf numFmtId="165" fontId="0" fillId="6" borderId="8" xfId="0" applyNumberFormat="1" applyFill="1" applyBorder="1" applyAlignment="1">
      <alignment horizontal="center" vertical="center"/>
    </xf>
    <xf numFmtId="167" fontId="0" fillId="6" borderId="8" xfId="0" applyNumberFormat="1" applyFill="1" applyBorder="1" applyAlignment="1">
      <alignment horizontal="center"/>
    </xf>
    <xf numFmtId="0" fontId="0" fillId="6" borderId="23" xfId="0" applyFill="1" applyBorder="1"/>
    <xf numFmtId="3" fontId="0" fillId="6" borderId="24" xfId="0" applyNumberFormat="1" applyFill="1" applyBorder="1" applyAlignment="1">
      <alignment horizontal="center"/>
    </xf>
    <xf numFmtId="164" fontId="0" fillId="6" borderId="24" xfId="0" applyNumberFormat="1" applyFill="1" applyBorder="1" applyAlignment="1">
      <alignment horizontal="center"/>
    </xf>
    <xf numFmtId="165" fontId="0" fillId="6" borderId="24" xfId="0" applyNumberFormat="1" applyFill="1" applyBorder="1" applyAlignment="1">
      <alignment horizontal="center"/>
    </xf>
    <xf numFmtId="165" fontId="0" fillId="6" borderId="16" xfId="0" applyNumberForma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5" borderId="8" xfId="0" applyFont="1" applyFill="1" applyBorder="1" applyAlignment="1">
      <alignment horizontal="center"/>
    </xf>
    <xf numFmtId="0" fontId="22" fillId="0" borderId="5" xfId="0" applyFont="1" applyBorder="1"/>
    <xf numFmtId="0" fontId="22" fillId="0" borderId="5" xfId="0" applyFont="1" applyBorder="1" applyAlignment="1">
      <alignment horizontal="center"/>
    </xf>
    <xf numFmtId="0" fontId="0" fillId="0" borderId="6" xfId="0" applyBorder="1"/>
    <xf numFmtId="0" fontId="0" fillId="7" borderId="7" xfId="0" applyFill="1" applyBorder="1" applyAlignment="1">
      <alignment horizontal="center"/>
    </xf>
    <xf numFmtId="164" fontId="0" fillId="5" borderId="8" xfId="0" applyNumberFormat="1" applyFill="1" applyBorder="1" applyAlignment="1">
      <alignment horizontal="center"/>
    </xf>
    <xf numFmtId="165" fontId="0" fillId="5" borderId="8" xfId="0" applyNumberFormat="1" applyFill="1" applyBorder="1" applyAlignment="1">
      <alignment horizontal="center"/>
    </xf>
    <xf numFmtId="168" fontId="0" fillId="5" borderId="8" xfId="0" applyNumberFormat="1" applyFill="1" applyBorder="1" applyAlignment="1">
      <alignment horizontal="center"/>
    </xf>
    <xf numFmtId="164" fontId="0" fillId="5" borderId="8" xfId="0" applyNumberFormat="1" applyFill="1" applyBorder="1" applyAlignment="1">
      <alignment horizontal="center" vertical="center"/>
    </xf>
    <xf numFmtId="165" fontId="0" fillId="5" borderId="8" xfId="0" applyNumberFormat="1" applyFill="1" applyBorder="1" applyAlignment="1">
      <alignment horizontal="center" vertical="center"/>
    </xf>
    <xf numFmtId="0" fontId="0" fillId="0" borderId="5" xfId="0" applyBorder="1"/>
    <xf numFmtId="0" fontId="22" fillId="0" borderId="0" xfId="0" applyFont="1"/>
    <xf numFmtId="0" fontId="25" fillId="8" borderId="0" xfId="0" applyFont="1" applyFill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26" fillId="8" borderId="0" xfId="0" applyFont="1" applyFill="1" applyAlignment="1">
      <alignment horizontal="right" vertical="center"/>
    </xf>
    <xf numFmtId="0" fontId="28" fillId="0" borderId="0" xfId="0" applyFont="1" applyAlignment="1">
      <alignment wrapText="1"/>
    </xf>
    <xf numFmtId="0" fontId="27" fillId="8" borderId="0" xfId="0" applyFont="1" applyFill="1" applyAlignment="1">
      <alignment vertical="center"/>
    </xf>
    <xf numFmtId="0" fontId="26" fillId="8" borderId="0" xfId="0" applyFont="1" applyFill="1" applyAlignment="1">
      <alignment vertical="center"/>
    </xf>
    <xf numFmtId="0" fontId="28" fillId="0" borderId="0" xfId="0" applyFont="1"/>
    <xf numFmtId="0" fontId="26" fillId="8" borderId="19" xfId="0" applyFont="1" applyFill="1" applyBorder="1" applyAlignment="1">
      <alignment horizontal="right" vertical="center"/>
    </xf>
    <xf numFmtId="0" fontId="26" fillId="8" borderId="0" xfId="0" applyFont="1" applyFill="1"/>
    <xf numFmtId="0" fontId="25" fillId="9" borderId="20" xfId="0" applyFont="1" applyFill="1" applyBorder="1" applyAlignment="1" applyProtection="1">
      <alignment vertical="center"/>
      <protection locked="0"/>
    </xf>
    <xf numFmtId="0" fontId="26" fillId="8" borderId="21" xfId="0" applyFont="1" applyFill="1" applyBorder="1" applyAlignment="1">
      <alignment vertical="center"/>
    </xf>
    <xf numFmtId="1" fontId="25" fillId="9" borderId="20" xfId="0" applyNumberFormat="1" applyFont="1" applyFill="1" applyBorder="1" applyAlignment="1" applyProtection="1">
      <alignment vertical="center"/>
      <protection locked="0"/>
    </xf>
    <xf numFmtId="0" fontId="25" fillId="8" borderId="0" xfId="0" applyFont="1" applyFill="1" applyAlignment="1">
      <alignment vertical="center"/>
    </xf>
    <xf numFmtId="0" fontId="30" fillId="8" borderId="0" xfId="0" applyFont="1" applyFill="1" applyAlignment="1">
      <alignment vertical="center"/>
    </xf>
    <xf numFmtId="164" fontId="27" fillId="8" borderId="0" xfId="0" applyNumberFormat="1" applyFont="1" applyFill="1" applyAlignment="1">
      <alignment horizontal="right" vertical="center"/>
    </xf>
    <xf numFmtId="0" fontId="25" fillId="8" borderId="0" xfId="0" applyFont="1" applyFill="1" applyAlignment="1">
      <alignment horizontal="right" vertical="center"/>
    </xf>
    <xf numFmtId="0" fontId="26" fillId="0" borderId="0" xfId="0" applyFont="1" applyAlignment="1">
      <alignment horizontal="left" wrapText="1"/>
    </xf>
    <xf numFmtId="164" fontId="27" fillId="10" borderId="26" xfId="0" applyNumberFormat="1" applyFont="1" applyFill="1" applyBorder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0" fontId="26" fillId="8" borderId="0" xfId="0" applyFont="1" applyFill="1" applyAlignment="1">
      <alignment horizontal="right" vertical="center" wrapText="1"/>
    </xf>
    <xf numFmtId="0" fontId="26" fillId="0" borderId="0" xfId="0" applyFont="1" applyAlignment="1">
      <alignment horizontal="right"/>
    </xf>
    <xf numFmtId="0" fontId="32" fillId="8" borderId="0" xfId="0" applyFont="1" applyFill="1" applyAlignment="1">
      <alignment vertical="center"/>
    </xf>
    <xf numFmtId="0" fontId="0" fillId="0" borderId="0" xfId="0" applyAlignment="1">
      <alignment vertical="top"/>
    </xf>
    <xf numFmtId="0" fontId="22" fillId="0" borderId="0" xfId="0" applyFont="1" applyAlignment="1">
      <alignment horizontal="right"/>
    </xf>
    <xf numFmtId="0" fontId="23" fillId="0" borderId="0" xfId="0" applyFont="1" applyAlignment="1">
      <alignment vertical="center"/>
    </xf>
    <xf numFmtId="0" fontId="35" fillId="0" borderId="0" xfId="0" applyFont="1"/>
    <xf numFmtId="0" fontId="33" fillId="0" borderId="0" xfId="0" applyFont="1" applyAlignment="1">
      <alignment horizontal="right"/>
    </xf>
    <xf numFmtId="0" fontId="33" fillId="0" borderId="0" xfId="0" applyFont="1" applyAlignment="1">
      <alignment vertical="center"/>
    </xf>
    <xf numFmtId="0" fontId="36" fillId="11" borderId="11" xfId="0" applyFont="1" applyFill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24" fillId="0" borderId="0" xfId="0" applyFont="1"/>
    <xf numFmtId="3" fontId="0" fillId="13" borderId="6" xfId="0" applyNumberFormat="1" applyFill="1" applyBorder="1" applyAlignment="1">
      <alignment horizontal="center"/>
    </xf>
    <xf numFmtId="164" fontId="0" fillId="10" borderId="8" xfId="0" applyNumberFormat="1" applyFill="1" applyBorder="1" applyAlignment="1">
      <alignment horizontal="center"/>
    </xf>
    <xf numFmtId="164" fontId="0" fillId="10" borderId="8" xfId="0" applyNumberFormat="1" applyFill="1" applyBorder="1" applyAlignment="1">
      <alignment horizontal="center" vertical="center"/>
    </xf>
    <xf numFmtId="169" fontId="0" fillId="0" borderId="0" xfId="0" applyNumberFormat="1"/>
    <xf numFmtId="0" fontId="34" fillId="6" borderId="32" xfId="0" applyFont="1" applyFill="1" applyBorder="1" applyAlignment="1">
      <alignment horizontal="left" vertical="center" wrapText="1"/>
    </xf>
    <xf numFmtId="0" fontId="34" fillId="6" borderId="30" xfId="0" applyFont="1" applyFill="1" applyBorder="1" applyAlignment="1">
      <alignment horizontal="left" vertical="center" wrapText="1"/>
    </xf>
    <xf numFmtId="0" fontId="35" fillId="6" borderId="32" xfId="0" applyFont="1" applyFill="1" applyBorder="1" applyAlignment="1">
      <alignment vertical="center" wrapText="1"/>
    </xf>
    <xf numFmtId="0" fontId="35" fillId="6" borderId="30" xfId="0" applyFont="1" applyFill="1" applyBorder="1" applyAlignment="1">
      <alignment vertical="center" wrapText="1"/>
    </xf>
    <xf numFmtId="8" fontId="28" fillId="6" borderId="32" xfId="0" applyNumberFormat="1" applyFont="1" applyFill="1" applyBorder="1" applyAlignment="1">
      <alignment horizontal="center" vertical="center" wrapText="1"/>
    </xf>
    <xf numFmtId="8" fontId="28" fillId="6" borderId="30" xfId="0" applyNumberFormat="1" applyFont="1" applyFill="1" applyBorder="1" applyAlignment="1">
      <alignment horizontal="center" vertical="center" wrapText="1"/>
    </xf>
    <xf numFmtId="170" fontId="28" fillId="6" borderId="32" xfId="0" applyNumberFormat="1" applyFont="1" applyFill="1" applyBorder="1" applyAlignment="1">
      <alignment horizontal="center" vertical="center" wrapText="1"/>
    </xf>
    <xf numFmtId="170" fontId="28" fillId="6" borderId="30" xfId="0" applyNumberFormat="1" applyFont="1" applyFill="1" applyBorder="1" applyAlignment="1">
      <alignment horizontal="center" vertical="center" wrapText="1"/>
    </xf>
    <xf numFmtId="168" fontId="28" fillId="6" borderId="29" xfId="0" applyNumberFormat="1" applyFont="1" applyFill="1" applyBorder="1" applyAlignment="1">
      <alignment horizontal="center" vertical="center" wrapText="1"/>
    </xf>
    <xf numFmtId="168" fontId="28" fillId="6" borderId="32" xfId="0" applyNumberFormat="1" applyFont="1" applyFill="1" applyBorder="1" applyAlignment="1">
      <alignment horizontal="center" vertical="center" wrapText="1"/>
    </xf>
    <xf numFmtId="168" fontId="28" fillId="6" borderId="30" xfId="0" applyNumberFormat="1" applyFont="1" applyFill="1" applyBorder="1" applyAlignment="1">
      <alignment horizontal="center" vertical="center" wrapText="1"/>
    </xf>
    <xf numFmtId="0" fontId="34" fillId="0" borderId="29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34" fillId="0" borderId="30" xfId="0" applyFont="1" applyBorder="1" applyAlignment="1">
      <alignment horizontal="left" vertical="center" wrapText="1"/>
    </xf>
    <xf numFmtId="0" fontId="35" fillId="0" borderId="29" xfId="0" applyFont="1" applyBorder="1" applyAlignment="1">
      <alignment vertical="center" wrapText="1"/>
    </xf>
    <xf numFmtId="0" fontId="35" fillId="0" borderId="32" xfId="0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8" fontId="28" fillId="0" borderId="29" xfId="0" applyNumberFormat="1" applyFont="1" applyBorder="1" applyAlignment="1">
      <alignment horizontal="center" vertical="center" wrapText="1"/>
    </xf>
    <xf numFmtId="8" fontId="28" fillId="0" borderId="32" xfId="0" applyNumberFormat="1" applyFont="1" applyBorder="1" applyAlignment="1">
      <alignment horizontal="center" vertical="center" wrapText="1"/>
    </xf>
    <xf numFmtId="8" fontId="28" fillId="0" borderId="30" xfId="0" applyNumberFormat="1" applyFont="1" applyBorder="1" applyAlignment="1">
      <alignment horizontal="center" vertical="center" wrapText="1"/>
    </xf>
    <xf numFmtId="170" fontId="28" fillId="0" borderId="29" xfId="0" applyNumberFormat="1" applyFont="1" applyBorder="1" applyAlignment="1">
      <alignment horizontal="center" vertical="center" wrapText="1"/>
    </xf>
    <xf numFmtId="170" fontId="28" fillId="0" borderId="32" xfId="0" applyNumberFormat="1" applyFont="1" applyBorder="1" applyAlignment="1">
      <alignment horizontal="center" vertical="center" wrapText="1"/>
    </xf>
    <xf numFmtId="170" fontId="28" fillId="0" borderId="30" xfId="0" applyNumberFormat="1" applyFont="1" applyBorder="1" applyAlignment="1">
      <alignment horizontal="center" vertical="center" wrapText="1"/>
    </xf>
    <xf numFmtId="168" fontId="28" fillId="0" borderId="29" xfId="0" applyNumberFormat="1" applyFont="1" applyBorder="1" applyAlignment="1">
      <alignment horizontal="center" vertical="center" wrapText="1"/>
    </xf>
    <xf numFmtId="168" fontId="28" fillId="0" borderId="32" xfId="0" applyNumberFormat="1" applyFont="1" applyBorder="1" applyAlignment="1">
      <alignment horizontal="center" vertical="center" wrapText="1"/>
    </xf>
    <xf numFmtId="168" fontId="28" fillId="0" borderId="30" xfId="0" applyNumberFormat="1" applyFont="1" applyBorder="1" applyAlignment="1">
      <alignment horizontal="center" vertical="center" wrapText="1"/>
    </xf>
    <xf numFmtId="0" fontId="34" fillId="12" borderId="29" xfId="0" applyFont="1" applyFill="1" applyBorder="1" applyAlignment="1">
      <alignment horizontal="left" vertical="center" wrapText="1"/>
    </xf>
    <xf numFmtId="0" fontId="34" fillId="12" borderId="32" xfId="0" applyFont="1" applyFill="1" applyBorder="1" applyAlignment="1">
      <alignment horizontal="left" vertical="center" wrapText="1"/>
    </xf>
    <xf numFmtId="0" fontId="34" fillId="12" borderId="30" xfId="0" applyFont="1" applyFill="1" applyBorder="1" applyAlignment="1">
      <alignment horizontal="left" vertical="center" wrapText="1"/>
    </xf>
    <xf numFmtId="0" fontId="35" fillId="12" borderId="29" xfId="0" applyFont="1" applyFill="1" applyBorder="1" applyAlignment="1">
      <alignment vertical="center" wrapText="1"/>
    </xf>
    <xf numFmtId="0" fontId="35" fillId="12" borderId="32" xfId="0" applyFont="1" applyFill="1" applyBorder="1" applyAlignment="1">
      <alignment vertical="center" wrapText="1"/>
    </xf>
    <xf numFmtId="8" fontId="28" fillId="12" borderId="29" xfId="0" applyNumberFormat="1" applyFont="1" applyFill="1" applyBorder="1" applyAlignment="1">
      <alignment horizontal="center" vertical="center" wrapText="1"/>
    </xf>
    <xf numFmtId="8" fontId="28" fillId="12" borderId="32" xfId="0" applyNumberFormat="1" applyFont="1" applyFill="1" applyBorder="1" applyAlignment="1">
      <alignment horizontal="center" vertical="center" wrapText="1"/>
    </xf>
    <xf numFmtId="170" fontId="28" fillId="12" borderId="29" xfId="0" applyNumberFormat="1" applyFont="1" applyFill="1" applyBorder="1" applyAlignment="1">
      <alignment horizontal="center" vertical="center" wrapText="1"/>
    </xf>
    <xf numFmtId="170" fontId="28" fillId="12" borderId="32" xfId="0" applyNumberFormat="1" applyFont="1" applyFill="1" applyBorder="1" applyAlignment="1">
      <alignment horizontal="center" vertical="center" wrapText="1"/>
    </xf>
    <xf numFmtId="168" fontId="28" fillId="12" borderId="29" xfId="0" applyNumberFormat="1" applyFont="1" applyFill="1" applyBorder="1" applyAlignment="1">
      <alignment horizontal="center" vertical="center" wrapText="1"/>
    </xf>
    <xf numFmtId="168" fontId="28" fillId="12" borderId="32" xfId="0" applyNumberFormat="1" applyFont="1" applyFill="1" applyBorder="1" applyAlignment="1">
      <alignment horizontal="center" vertical="center" wrapText="1"/>
    </xf>
    <xf numFmtId="168" fontId="28" fillId="12" borderId="30" xfId="0" applyNumberFormat="1" applyFont="1" applyFill="1" applyBorder="1" applyAlignment="1">
      <alignment horizontal="center" vertical="center" wrapText="1"/>
    </xf>
    <xf numFmtId="0" fontId="35" fillId="12" borderId="30" xfId="0" applyFont="1" applyFill="1" applyBorder="1" applyAlignment="1">
      <alignment vertical="center" wrapText="1"/>
    </xf>
    <xf numFmtId="8" fontId="28" fillId="12" borderId="30" xfId="0" applyNumberFormat="1" applyFont="1" applyFill="1" applyBorder="1" applyAlignment="1">
      <alignment horizontal="center" vertical="center" wrapText="1"/>
    </xf>
    <xf numFmtId="170" fontId="28" fillId="12" borderId="30" xfId="0" applyNumberFormat="1" applyFont="1" applyFill="1" applyBorder="1" applyAlignment="1">
      <alignment horizontal="center" vertical="center" wrapText="1"/>
    </xf>
    <xf numFmtId="0" fontId="28" fillId="12" borderId="29" xfId="0" applyFont="1" applyFill="1" applyBorder="1" applyAlignment="1">
      <alignment horizontal="center" vertical="center" wrapText="1"/>
    </xf>
    <xf numFmtId="0" fontId="28" fillId="12" borderId="32" xfId="0" applyFont="1" applyFill="1" applyBorder="1" applyAlignment="1">
      <alignment horizontal="center" vertical="center" wrapText="1"/>
    </xf>
    <xf numFmtId="0" fontId="28" fillId="12" borderId="30" xfId="0" applyFont="1" applyFill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36" fillId="11" borderId="29" xfId="0" applyFont="1" applyFill="1" applyBorder="1" applyAlignment="1">
      <alignment horizontal="center" vertical="center" wrapText="1"/>
    </xf>
    <xf numFmtId="0" fontId="36" fillId="11" borderId="30" xfId="0" applyFont="1" applyFill="1" applyBorder="1" applyAlignment="1">
      <alignment horizontal="center" vertical="center" wrapText="1"/>
    </xf>
    <xf numFmtId="0" fontId="26" fillId="12" borderId="9" xfId="0" applyFont="1" applyFill="1" applyBorder="1" applyAlignment="1">
      <alignment horizontal="center" vertical="center" wrapText="1"/>
    </xf>
    <xf numFmtId="0" fontId="26" fillId="12" borderId="11" xfId="0" applyFont="1" applyFill="1" applyBorder="1" applyAlignment="1">
      <alignment horizontal="center" vertical="center" wrapText="1"/>
    </xf>
    <xf numFmtId="0" fontId="26" fillId="12" borderId="27" xfId="0" applyFont="1" applyFill="1" applyBorder="1" applyAlignment="1">
      <alignment horizontal="center" vertical="center" wrapText="1"/>
    </xf>
    <xf numFmtId="0" fontId="26" fillId="12" borderId="31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164" fontId="26" fillId="0" borderId="9" xfId="88" applyNumberFormat="1" applyFont="1" applyBorder="1" applyAlignment="1">
      <alignment horizontal="center" vertical="center" wrapText="1"/>
    </xf>
    <xf numFmtId="164" fontId="26" fillId="0" borderId="11" xfId="88" applyNumberFormat="1" applyFont="1" applyBorder="1" applyAlignment="1">
      <alignment horizontal="center" vertical="center" wrapText="1"/>
    </xf>
    <xf numFmtId="164" fontId="26" fillId="0" borderId="27" xfId="88" applyNumberFormat="1" applyFont="1" applyBorder="1" applyAlignment="1">
      <alignment horizontal="center" vertical="center" wrapText="1"/>
    </xf>
    <xf numFmtId="164" fontId="26" fillId="0" borderId="31" xfId="88" applyNumberFormat="1" applyFont="1" applyBorder="1" applyAlignment="1">
      <alignment horizontal="center" vertical="center" wrapText="1"/>
    </xf>
    <xf numFmtId="0" fontId="35" fillId="6" borderId="9" xfId="0" applyFont="1" applyFill="1" applyBorder="1" applyAlignment="1">
      <alignment horizontal="center" vertical="center" wrapText="1"/>
    </xf>
    <xf numFmtId="0" fontId="35" fillId="6" borderId="11" xfId="0" applyFont="1" applyFill="1" applyBorder="1" applyAlignment="1">
      <alignment horizontal="center" vertical="center" wrapText="1"/>
    </xf>
    <xf numFmtId="0" fontId="35" fillId="6" borderId="27" xfId="0" applyFont="1" applyFill="1" applyBorder="1" applyAlignment="1">
      <alignment horizontal="center" vertical="center" wrapText="1"/>
    </xf>
    <xf numFmtId="0" fontId="35" fillId="6" borderId="31" xfId="0" applyFont="1" applyFill="1" applyBorder="1" applyAlignment="1">
      <alignment horizontal="center" vertical="center" wrapText="1"/>
    </xf>
    <xf numFmtId="164" fontId="26" fillId="12" borderId="9" xfId="88" applyNumberFormat="1" applyFont="1" applyFill="1" applyBorder="1" applyAlignment="1">
      <alignment horizontal="center" vertical="center" wrapText="1"/>
    </xf>
    <xf numFmtId="164" fontId="26" fillId="12" borderId="11" xfId="88" applyNumberFormat="1" applyFont="1" applyFill="1" applyBorder="1" applyAlignment="1">
      <alignment horizontal="center" vertical="center" wrapText="1"/>
    </xf>
    <xf numFmtId="164" fontId="26" fillId="12" borderId="27" xfId="88" applyNumberFormat="1" applyFont="1" applyFill="1" applyBorder="1" applyAlignment="1">
      <alignment horizontal="center" vertical="center" wrapText="1"/>
    </xf>
    <xf numFmtId="164" fontId="26" fillId="12" borderId="31" xfId="88" applyNumberFormat="1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/>
    </xf>
    <xf numFmtId="0" fontId="35" fillId="12" borderId="11" xfId="0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0" fontId="35" fillId="12" borderId="31" xfId="0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5" fillId="12" borderId="9" xfId="0" applyFont="1" applyFill="1" applyBorder="1" applyAlignment="1">
      <alignment horizontal="center" vertical="center" wrapText="1"/>
    </xf>
    <xf numFmtId="0" fontId="35" fillId="12" borderId="11" xfId="0" applyFont="1" applyFill="1" applyBorder="1" applyAlignment="1">
      <alignment horizontal="center" vertical="center" wrapText="1"/>
    </xf>
    <xf numFmtId="0" fontId="35" fillId="12" borderId="27" xfId="0" applyFont="1" applyFill="1" applyBorder="1" applyAlignment="1">
      <alignment horizontal="center" vertical="center" wrapText="1"/>
    </xf>
    <xf numFmtId="0" fontId="35" fillId="12" borderId="31" xfId="0" applyFont="1" applyFill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11" borderId="10" xfId="0" applyFont="1" applyFill="1" applyBorder="1" applyAlignment="1">
      <alignment horizontal="center" vertical="center" wrapText="1"/>
    </xf>
    <xf numFmtId="0" fontId="28" fillId="11" borderId="11" xfId="0" applyFont="1" applyFill="1" applyBorder="1" applyAlignment="1">
      <alignment horizontal="center" vertical="center" wrapText="1"/>
    </xf>
    <xf numFmtId="0" fontId="28" fillId="11" borderId="0" xfId="0" applyFont="1" applyFill="1" applyAlignment="1">
      <alignment horizontal="center" vertical="center" wrapText="1"/>
    </xf>
    <xf numFmtId="0" fontId="28" fillId="11" borderId="13" xfId="0" applyFont="1" applyFill="1" applyBorder="1" applyAlignment="1">
      <alignment horizontal="center" vertical="center" wrapText="1"/>
    </xf>
    <xf numFmtId="0" fontId="28" fillId="11" borderId="9" xfId="0" applyFont="1" applyFill="1" applyBorder="1" applyAlignment="1">
      <alignment horizontal="center" vertical="center" wrapText="1"/>
    </xf>
    <xf numFmtId="0" fontId="28" fillId="11" borderId="27" xfId="0" applyFont="1" applyFill="1" applyBorder="1" applyAlignment="1">
      <alignment horizontal="center" vertical="center" wrapText="1"/>
    </xf>
    <xf numFmtId="0" fontId="28" fillId="11" borderId="31" xfId="0" applyFont="1" applyFill="1" applyBorder="1" applyAlignment="1">
      <alignment horizontal="center" vertical="center" wrapText="1"/>
    </xf>
    <xf numFmtId="0" fontId="28" fillId="11" borderId="28" xfId="0" applyFont="1" applyFill="1" applyBorder="1" applyAlignment="1">
      <alignment horizontal="center" vertical="center" wrapText="1"/>
    </xf>
    <xf numFmtId="164" fontId="26" fillId="12" borderId="12" xfId="88" applyNumberFormat="1" applyFont="1" applyFill="1" applyBorder="1" applyAlignment="1">
      <alignment horizontal="center" vertical="center" wrapText="1"/>
    </xf>
    <xf numFmtId="164" fontId="26" fillId="12" borderId="13" xfId="88" applyNumberFormat="1" applyFont="1" applyFill="1" applyBorder="1" applyAlignment="1">
      <alignment horizontal="center" vertical="center" wrapText="1"/>
    </xf>
    <xf numFmtId="0" fontId="31" fillId="8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left" vertical="center" wrapText="1"/>
    </xf>
    <xf numFmtId="0" fontId="26" fillId="8" borderId="0" xfId="0" applyFont="1" applyFill="1" applyAlignment="1">
      <alignment horizontal="right" vertical="center"/>
    </xf>
    <xf numFmtId="0" fontId="26" fillId="8" borderId="0" xfId="0" applyFont="1" applyFill="1" applyAlignment="1">
      <alignment vertical="center"/>
    </xf>
    <xf numFmtId="0" fontId="27" fillId="8" borderId="0" xfId="0" applyFont="1" applyFill="1" applyAlignment="1">
      <alignment vertical="center"/>
    </xf>
    <xf numFmtId="0" fontId="25" fillId="9" borderId="17" xfId="0" applyFont="1" applyFill="1" applyBorder="1" applyAlignment="1" applyProtection="1">
      <alignment horizontal="center" vertical="center"/>
      <protection locked="0"/>
    </xf>
    <xf numFmtId="0" fontId="25" fillId="9" borderId="18" xfId="0" applyFont="1" applyFill="1" applyBorder="1" applyAlignment="1" applyProtection="1">
      <alignment horizontal="center" vertical="center"/>
      <protection locked="0"/>
    </xf>
    <xf numFmtId="0" fontId="25" fillId="8" borderId="0" xfId="0" applyFont="1" applyFill="1" applyAlignment="1">
      <alignment horizontal="right" vertical="center"/>
    </xf>
    <xf numFmtId="0" fontId="29" fillId="8" borderId="22" xfId="0" applyFont="1" applyFill="1" applyBorder="1" applyAlignment="1">
      <alignment horizontal="right" vertical="center"/>
    </xf>
    <xf numFmtId="0" fontId="26" fillId="8" borderId="22" xfId="0" applyFont="1" applyFill="1" applyBorder="1" applyAlignment="1">
      <alignment vertical="center"/>
    </xf>
    <xf numFmtId="0" fontId="25" fillId="8" borderId="0" xfId="0" applyFont="1" applyFill="1" applyAlignment="1">
      <alignment vertical="center" wrapText="1"/>
    </xf>
    <xf numFmtId="0" fontId="26" fillId="8" borderId="0" xfId="0" applyFont="1" applyFill="1" applyAlignment="1">
      <alignment vertical="center" wrapText="1"/>
    </xf>
    <xf numFmtId="0" fontId="25" fillId="8" borderId="25" xfId="0" applyFont="1" applyFill="1" applyBorder="1" applyAlignment="1">
      <alignment horizontal="center" vertical="center"/>
    </xf>
    <xf numFmtId="0" fontId="25" fillId="8" borderId="0" xfId="0" applyFont="1" applyFill="1" applyAlignment="1">
      <alignment vertical="center"/>
    </xf>
    <xf numFmtId="0" fontId="26" fillId="8" borderId="0" xfId="0" applyFont="1" applyFill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22" fillId="6" borderId="11" xfId="0" applyFont="1" applyFill="1" applyBorder="1" applyAlignment="1">
      <alignment horizontal="center" wrapText="1"/>
    </xf>
    <xf numFmtId="0" fontId="22" fillId="6" borderId="13" xfId="0" applyFont="1" applyFill="1" applyBorder="1" applyAlignment="1">
      <alignment horizontal="center" wrapText="1"/>
    </xf>
    <xf numFmtId="0" fontId="22" fillId="6" borderId="14" xfId="0" applyFont="1" applyFill="1" applyBorder="1" applyAlignment="1">
      <alignment horizontal="center" wrapText="1"/>
    </xf>
    <xf numFmtId="0" fontId="22" fillId="10" borderId="8" xfId="0" applyFont="1" applyFill="1" applyBorder="1" applyAlignment="1">
      <alignment horizontal="center" wrapText="1"/>
    </xf>
    <xf numFmtId="0" fontId="22" fillId="0" borderId="0" xfId="0" applyFont="1" applyAlignment="1">
      <alignment horizontal="left" vertical="top" wrapText="1"/>
    </xf>
    <xf numFmtId="0" fontId="34" fillId="6" borderId="29" xfId="0" applyFont="1" applyFill="1" applyBorder="1" applyAlignment="1">
      <alignment horizontal="left" vertical="center" wrapText="1"/>
    </xf>
    <xf numFmtId="0" fontId="35" fillId="6" borderId="29" xfId="0" applyFont="1" applyFill="1" applyBorder="1" applyAlignment="1">
      <alignment vertical="center" wrapText="1"/>
    </xf>
    <xf numFmtId="8" fontId="28" fillId="6" borderId="29" xfId="0" applyNumberFormat="1" applyFont="1" applyFill="1" applyBorder="1" applyAlignment="1">
      <alignment horizontal="center" vertical="center" wrapText="1"/>
    </xf>
    <xf numFmtId="170" fontId="28" fillId="6" borderId="29" xfId="0" applyNumberFormat="1" applyFont="1" applyFill="1" applyBorder="1" applyAlignment="1">
      <alignment horizontal="center" vertical="center" wrapText="1"/>
    </xf>
    <xf numFmtId="164" fontId="28" fillId="6" borderId="29" xfId="0" applyNumberFormat="1" applyFont="1" applyFill="1" applyBorder="1" applyAlignment="1">
      <alignment horizontal="center" vertical="center" wrapText="1"/>
    </xf>
    <xf numFmtId="164" fontId="28" fillId="6" borderId="32" xfId="0" applyNumberFormat="1" applyFont="1" applyFill="1" applyBorder="1" applyAlignment="1">
      <alignment horizontal="center" vertical="center" wrapText="1"/>
    </xf>
    <xf numFmtId="164" fontId="28" fillId="6" borderId="30" xfId="0" applyNumberFormat="1" applyFont="1" applyFill="1" applyBorder="1" applyAlignment="1">
      <alignment horizontal="center" vertical="center" wrapText="1"/>
    </xf>
  </cellXfs>
  <cellStyles count="89">
    <cellStyle name="_20030701 20040630 expense summary" xfId="2" xr:uid="{00000000-0005-0000-0000-000000000000}"/>
    <cellStyle name="_20030701 20040630 expense summary 2" xfId="3" xr:uid="{00000000-0005-0000-0000-000001000000}"/>
    <cellStyle name="_20040701 20041022 expense summary" xfId="4" xr:uid="{00000000-0005-0000-0000-000002000000}"/>
    <cellStyle name="_20040701 20041022 expense summary 2" xfId="5" xr:uid="{00000000-0005-0000-0000-000003000000}"/>
    <cellStyle name="Comma" xfId="1" builtinId="3"/>
    <cellStyle name="Comma 2" xfId="6" xr:uid="{00000000-0005-0000-0000-000005000000}"/>
    <cellStyle name="Comma 2 2" xfId="7" xr:uid="{00000000-0005-0000-0000-000006000000}"/>
    <cellStyle name="Comma 3" xfId="8" xr:uid="{00000000-0005-0000-0000-000007000000}"/>
    <cellStyle name="Comma 4" xfId="9" xr:uid="{00000000-0005-0000-0000-000008000000}"/>
    <cellStyle name="Comma0 - Style1" xfId="10" xr:uid="{00000000-0005-0000-0000-000009000000}"/>
    <cellStyle name="Curren - Style2" xfId="11" xr:uid="{00000000-0005-0000-0000-00000A000000}"/>
    <cellStyle name="Currency" xfId="88" builtinId="4"/>
    <cellStyle name="Currency 2" xfId="12" xr:uid="{00000000-0005-0000-0000-00000C000000}"/>
    <cellStyle name="Currency 2 2" xfId="13" xr:uid="{00000000-0005-0000-0000-00000D000000}"/>
    <cellStyle name="Currency 3" xfId="14" xr:uid="{00000000-0005-0000-0000-00000E000000}"/>
    <cellStyle name="Currency 3 2" xfId="15" xr:uid="{00000000-0005-0000-0000-00000F000000}"/>
    <cellStyle name="Currency 4" xfId="16" xr:uid="{00000000-0005-0000-0000-000010000000}"/>
    <cellStyle name="Currency 4 2" xfId="17" xr:uid="{00000000-0005-0000-0000-000011000000}"/>
    <cellStyle name="Currency 4 2 2" xfId="65" xr:uid="{00000000-0005-0000-0000-000012000000}"/>
    <cellStyle name="Currency 4 2 3" xfId="79" xr:uid="{00000000-0005-0000-0000-000013000000}"/>
    <cellStyle name="Currency 4 3" xfId="18" xr:uid="{00000000-0005-0000-0000-000014000000}"/>
    <cellStyle name="Currency 4 4" xfId="75" xr:uid="{00000000-0005-0000-0000-000015000000}"/>
    <cellStyle name="Currency 4 5" xfId="64" xr:uid="{00000000-0005-0000-0000-000016000000}"/>
    <cellStyle name="Currency 4 6" xfId="78" xr:uid="{00000000-0005-0000-0000-000017000000}"/>
    <cellStyle name="Currency 5" xfId="19" xr:uid="{00000000-0005-0000-0000-000018000000}"/>
    <cellStyle name="Currency 6" xfId="20" xr:uid="{00000000-0005-0000-0000-000019000000}"/>
    <cellStyle name="Currency 6 2" xfId="66" xr:uid="{00000000-0005-0000-0000-00001A000000}"/>
    <cellStyle name="Currency 6 3" xfId="80" xr:uid="{00000000-0005-0000-0000-00001B000000}"/>
    <cellStyle name="ExternalReference" xfId="21" xr:uid="{00000000-0005-0000-0000-00001C000000}"/>
    <cellStyle name="ExternalReference 2" xfId="22" xr:uid="{00000000-0005-0000-0000-00001D000000}"/>
    <cellStyle name="Headings" xfId="23" xr:uid="{00000000-0005-0000-0000-00001E000000}"/>
    <cellStyle name="Input 2" xfId="24" xr:uid="{00000000-0005-0000-0000-00001F000000}"/>
    <cellStyle name="Inputs" xfId="25" xr:uid="{00000000-0005-0000-0000-000020000000}"/>
    <cellStyle name="LinkSource" xfId="26" xr:uid="{00000000-0005-0000-0000-000021000000}"/>
    <cellStyle name="Net Number" xfId="27" xr:uid="{00000000-0005-0000-0000-000022000000}"/>
    <cellStyle name="Normal" xfId="0" builtinId="0"/>
    <cellStyle name="Normal 10" xfId="28" xr:uid="{00000000-0005-0000-0000-000024000000}"/>
    <cellStyle name="Normal 10 2" xfId="29" xr:uid="{00000000-0005-0000-0000-000025000000}"/>
    <cellStyle name="Normal 10 2 2" xfId="67" xr:uid="{00000000-0005-0000-0000-000026000000}"/>
    <cellStyle name="Normal 10 2 3" xfId="81" xr:uid="{00000000-0005-0000-0000-000027000000}"/>
    <cellStyle name="Normal 11" xfId="30" xr:uid="{00000000-0005-0000-0000-000028000000}"/>
    <cellStyle name="Normal 12" xfId="31" xr:uid="{00000000-0005-0000-0000-000029000000}"/>
    <cellStyle name="Normal 13" xfId="74" xr:uid="{00000000-0005-0000-0000-00002A000000}"/>
    <cellStyle name="Normal 2" xfId="32" xr:uid="{00000000-0005-0000-0000-00002B000000}"/>
    <cellStyle name="Normal 2 2" xfId="33" xr:uid="{00000000-0005-0000-0000-00002C000000}"/>
    <cellStyle name="Normal 2 3" xfId="34" xr:uid="{00000000-0005-0000-0000-00002D000000}"/>
    <cellStyle name="Normal 2 4" xfId="76" xr:uid="{00000000-0005-0000-0000-00002E000000}"/>
    <cellStyle name="Normal 3" xfId="35" xr:uid="{00000000-0005-0000-0000-00002F000000}"/>
    <cellStyle name="Normal 3 2" xfId="36" xr:uid="{00000000-0005-0000-0000-000030000000}"/>
    <cellStyle name="Normal 4" xfId="37" xr:uid="{00000000-0005-0000-0000-000031000000}"/>
    <cellStyle name="Normal 4 2" xfId="38" xr:uid="{00000000-0005-0000-0000-000032000000}"/>
    <cellStyle name="Normal 5" xfId="39" xr:uid="{00000000-0005-0000-0000-000033000000}"/>
    <cellStyle name="Normal 5 2" xfId="40" xr:uid="{00000000-0005-0000-0000-000034000000}"/>
    <cellStyle name="Normal 6" xfId="41" xr:uid="{00000000-0005-0000-0000-000035000000}"/>
    <cellStyle name="Normal 6 2" xfId="42" xr:uid="{00000000-0005-0000-0000-000036000000}"/>
    <cellStyle name="Normal 6 2 2" xfId="69" xr:uid="{00000000-0005-0000-0000-000037000000}"/>
    <cellStyle name="Normal 6 2 3" xfId="83" xr:uid="{00000000-0005-0000-0000-000038000000}"/>
    <cellStyle name="Normal 6 3" xfId="43" xr:uid="{00000000-0005-0000-0000-000039000000}"/>
    <cellStyle name="Normal 6 3 2" xfId="70" xr:uid="{00000000-0005-0000-0000-00003A000000}"/>
    <cellStyle name="Normal 6 3 3" xfId="84" xr:uid="{00000000-0005-0000-0000-00003B000000}"/>
    <cellStyle name="Normal 6 4" xfId="77" xr:uid="{00000000-0005-0000-0000-00003C000000}"/>
    <cellStyle name="Normal 6 5" xfId="68" xr:uid="{00000000-0005-0000-0000-00003D000000}"/>
    <cellStyle name="Normal 6 6" xfId="82" xr:uid="{00000000-0005-0000-0000-00003E000000}"/>
    <cellStyle name="Normal 7" xfId="44" xr:uid="{00000000-0005-0000-0000-00003F000000}"/>
    <cellStyle name="Normal 8" xfId="45" xr:uid="{00000000-0005-0000-0000-000040000000}"/>
    <cellStyle name="Normal 8 2" xfId="46" xr:uid="{00000000-0005-0000-0000-000041000000}"/>
    <cellStyle name="Normal 8 2 2" xfId="72" xr:uid="{00000000-0005-0000-0000-000042000000}"/>
    <cellStyle name="Normal 8 2 3" xfId="86" xr:uid="{00000000-0005-0000-0000-000043000000}"/>
    <cellStyle name="Normal 8 3" xfId="47" xr:uid="{00000000-0005-0000-0000-000044000000}"/>
    <cellStyle name="Normal 8 3 2" xfId="73" xr:uid="{00000000-0005-0000-0000-000045000000}"/>
    <cellStyle name="Normal 8 3 3" xfId="87" xr:uid="{00000000-0005-0000-0000-000046000000}"/>
    <cellStyle name="Normal 8 4" xfId="71" xr:uid="{00000000-0005-0000-0000-000047000000}"/>
    <cellStyle name="Normal 8 5" xfId="85" xr:uid="{00000000-0005-0000-0000-000048000000}"/>
    <cellStyle name="Normal 9" xfId="48" xr:uid="{00000000-0005-0000-0000-000049000000}"/>
    <cellStyle name="Normal 9 2" xfId="49" xr:uid="{00000000-0005-0000-0000-00004A000000}"/>
    <cellStyle name="Not Inputs" xfId="50" xr:uid="{00000000-0005-0000-0000-00004B000000}"/>
    <cellStyle name="Not Inputs 2" xfId="51" xr:uid="{00000000-0005-0000-0000-00004C000000}"/>
    <cellStyle name="Percent 2" xfId="52" xr:uid="{00000000-0005-0000-0000-00004D000000}"/>
    <cellStyle name="Percent 2 2" xfId="53" xr:uid="{00000000-0005-0000-0000-00004E000000}"/>
    <cellStyle name="Percent 3" xfId="54" xr:uid="{00000000-0005-0000-0000-00004F000000}"/>
    <cellStyle name="Percent 3 2" xfId="55" xr:uid="{00000000-0005-0000-0000-000050000000}"/>
    <cellStyle name="Percent 4" xfId="56" xr:uid="{00000000-0005-0000-0000-000051000000}"/>
    <cellStyle name="Range Header" xfId="57" xr:uid="{00000000-0005-0000-0000-000052000000}"/>
    <cellStyle name="Range Header 2" xfId="58" xr:uid="{00000000-0005-0000-0000-000053000000}"/>
    <cellStyle name="ReferenceSource" xfId="59" xr:uid="{00000000-0005-0000-0000-000054000000}"/>
    <cellStyle name="Style 1" xfId="60" xr:uid="{00000000-0005-0000-0000-000055000000}"/>
    <cellStyle name="Style 1 2" xfId="61" xr:uid="{00000000-0005-0000-0000-000056000000}"/>
    <cellStyle name="Titles" xfId="62" xr:uid="{00000000-0005-0000-0000-000057000000}"/>
    <cellStyle name="Version" xfId="63" xr:uid="{00000000-0005-0000-0000-000058000000}"/>
  </cellStyles>
  <dxfs count="14"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&quot;$&quot;#,##0.000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.00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114300</xdr:rowOff>
    </xdr:from>
    <xdr:to>
      <xdr:col>5</xdr:col>
      <xdr:colOff>261144</xdr:colOff>
      <xdr:row>0</xdr:row>
      <xdr:rowOff>1390650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14300"/>
          <a:ext cx="3277394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2239433</xdr:colOff>
      <xdr:row>0</xdr:row>
      <xdr:rowOff>928864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324100" cy="871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577850</xdr:colOff>
      <xdr:row>53</xdr:row>
      <xdr:rowOff>50800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8197850" cy="1048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WCleaver\AppData\Local\Microsoft\Windows\Temporary%20Internet%20Files\Content.Outlook\56YXPVDO\Columbus%20Electric%20Cost%20of%20Service%20Model%20(2-17-1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0228767\Sewer%20Rate%20Model\Model%20Update%20(8-4-05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\0228756\2013%20Update\Model\Columbus%20-%20Water%20Cost%20of%20Service%20Model%20(5-20-2013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Library" Target="BVPlan.xl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BANY\Data\Documents%20and%20Settings\mastra\Local%20Settings\Temp\Sewer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"/>
      <sheetName val="Pro forma"/>
      <sheetName val="RevReq"/>
      <sheetName val="O&amp;MCostAlloc"/>
      <sheetName val="CapAlloc"/>
      <sheetName val="AssetSum"/>
      <sheetName val="AllocRef"/>
      <sheetName val="SystemDemand"/>
      <sheetName val="Assets"/>
      <sheetName val="Units"/>
      <sheetName val="UCost"/>
      <sheetName val="ClassCost"/>
      <sheetName val="COS Sum-Cash"/>
      <sheetName val="COS Sum-Utility Basis (8%)"/>
      <sheetName val="COS Sum-Utility Basis (25%)"/>
      <sheetName val="RateBaseAlloc"/>
      <sheetName val="COSRate"/>
      <sheetName val="COS Summary"/>
      <sheetName val="Table 2-12"/>
      <sheetName val="Rates--&gt;"/>
      <sheetName val="RevCalc"/>
      <sheetName val="RateDesign1"/>
      <sheetName val="RD1Sum"/>
      <sheetName val="RateDesign2"/>
      <sheetName val="RD2Sum"/>
      <sheetName val="Other---&gt;"/>
      <sheetName val="UtilityBasis"/>
      <sheetName val="O&amp;MBud"/>
      <sheetName val="CustData1"/>
      <sheetName val="O&amp;M Pivot"/>
      <sheetName val="sub location list"/>
      <sheetName val="Meter Install Costs"/>
      <sheetName val="ENR Index"/>
      <sheetName val="Report Tbls --&gt;"/>
      <sheetName val="Table 2-3"/>
      <sheetName val="Table 2-4"/>
      <sheetName val="Table 2-8"/>
      <sheetName val="Sheet1"/>
    </sheetNames>
    <sheetDataSet>
      <sheetData sheetId="0" refreshError="1">
        <row r="5">
          <cell r="B5" t="str">
            <v>City of Columbus - Division of Power</v>
          </cell>
        </row>
        <row r="6">
          <cell r="B6" t="str">
            <v>Electric Rate Study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2">
          <cell r="B12" t="str">
            <v>Residential (KW10)</v>
          </cell>
        </row>
        <row r="13">
          <cell r="B13" t="str">
            <v>Residential Small (KW11)</v>
          </cell>
        </row>
        <row r="14">
          <cell r="B14" t="str">
            <v>Small Commercial - CS (KW20A)</v>
          </cell>
        </row>
        <row r="15">
          <cell r="B15" t="str">
            <v>Small Commercial (K22A)</v>
          </cell>
        </row>
        <row r="16">
          <cell r="B16" t="str">
            <v>Commercial - CS (KW20)</v>
          </cell>
        </row>
        <row r="17">
          <cell r="B17" t="str">
            <v>Commercial General (KW22)</v>
          </cell>
        </row>
        <row r="18">
          <cell r="B18" t="str">
            <v>Commercial Primary (K22P)</v>
          </cell>
        </row>
        <row r="19">
          <cell r="B19" t="str">
            <v>Large Commercial - CS (KW31)</v>
          </cell>
        </row>
        <row r="20">
          <cell r="B20" t="str">
            <v>Large Commercial (KW23)</v>
          </cell>
        </row>
        <row r="21">
          <cell r="B21" t="str">
            <v>Large Commercial Primary (K23P)</v>
          </cell>
        </row>
        <row r="22">
          <cell r="B22" t="str">
            <v>Street Lighting</v>
          </cell>
        </row>
        <row r="23">
          <cell r="B23" t="str">
            <v>Area Lighting2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"/>
      <sheetName val="Dashboard"/>
      <sheetName val="Proforma"/>
      <sheetName val="Assumptions"/>
      <sheetName val="CIP"/>
      <sheetName val="RateRev"/>
      <sheetName val="Resrvs"/>
      <sheetName val="Coverage"/>
      <sheetName val="Esc"/>
      <sheetName val="FUND1"/>
      <sheetName val="FUND2"/>
      <sheetName val="FUND3"/>
      <sheetName val="CIP Funding"/>
      <sheetName val="OpFund"/>
      <sheetName val="NewDebtSum"/>
      <sheetName val="FUND4"/>
      <sheetName val="FreezeResults"/>
      <sheetName val="CIP Funding Eligibility"/>
      <sheetName val="Acts"/>
      <sheetName val="VOL"/>
      <sheetName val="FUND5"/>
      <sheetName val="FUND6"/>
      <sheetName val="FUND7"/>
      <sheetName val="FUND8"/>
      <sheetName val="FUND9"/>
      <sheetName val="FUND10"/>
    </sheetNames>
    <sheetDataSet>
      <sheetData sheetId="0" refreshError="1"/>
      <sheetData sheetId="1">
        <row r="6">
          <cell r="D6">
            <v>6</v>
          </cell>
        </row>
        <row r="137">
          <cell r="AC137">
            <v>10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/>
      <sheetData sheetId="16">
        <row r="12">
          <cell r="D12">
            <v>12326844.666666666</v>
          </cell>
        </row>
        <row r="13">
          <cell r="D13">
            <v>12326844.666666666</v>
          </cell>
        </row>
        <row r="27">
          <cell r="D27">
            <v>70664999.999999985</v>
          </cell>
        </row>
        <row r="40">
          <cell r="D40">
            <v>37319987</v>
          </cell>
        </row>
        <row r="41">
          <cell r="D41">
            <v>3322615.5096244174</v>
          </cell>
        </row>
        <row r="47">
          <cell r="D47">
            <v>7.2499999999999995E-2</v>
          </cell>
        </row>
      </sheetData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"/>
      <sheetName val="Map"/>
      <sheetName val="INPUT"/>
      <sheetName val="05Proforma"/>
      <sheetName val="05Worksheet"/>
      <sheetName val="06Proforma"/>
      <sheetName val="08Profroma"/>
      <sheetName val="10Proforma"/>
      <sheetName val="11Proforma"/>
      <sheetName val="12Proforma"/>
      <sheetName val="12Q2Proforma"/>
      <sheetName val="13Proforma"/>
      <sheetName val="14Proforma"/>
      <sheetName val="RevReq"/>
      <sheetName val="ProForma (old)"/>
      <sheetName val="LowInc"/>
      <sheetName val="Assets"/>
      <sheetName val="Assets_Sum"/>
      <sheetName val="T&amp;D"/>
      <sheetName val="CapAlloc"/>
      <sheetName val="CapFactors"/>
      <sheetName val="ROR"/>
      <sheetName val="CumFees"/>
      <sheetName val="OMBUD"/>
      <sheetName val="OMCstAlloc (OLD)"/>
      <sheetName val="OMCstAlloc"/>
      <sheetName val="CFlow"/>
      <sheetName val="CAccts"/>
      <sheetName val="CBilledUnits"/>
      <sheetName val="FIREACCTS"/>
      <sheetName val="PeakFactors"/>
      <sheetName val="UNITS12"/>
      <sheetName val="UCOST12"/>
      <sheetName val="ClassCosts12"/>
      <sheetName val="COSRate12"/>
      <sheetName val="UNITS13"/>
      <sheetName val="UCOST13"/>
      <sheetName val="ClassCosts13"/>
      <sheetName val="COSRate13"/>
      <sheetName val="COSMisc"/>
      <sheetName val="UNITS14"/>
      <sheetName val="UCOST14"/>
      <sheetName val="ClassCosts14"/>
      <sheetName val="COSRate14"/>
      <sheetName val="ExistRates-2012"/>
      <sheetName val="ExistRates-2013"/>
      <sheetName val="FixedRevCalc"/>
      <sheetName val="RateSum-Fixed"/>
      <sheetName val="Alt1-ServiceCharge"/>
      <sheetName val="Alt1-CommodityRate"/>
      <sheetName val="Alt1-Bill Impacts"/>
      <sheetName val="Alt2-FixedRevCalc"/>
      <sheetName val="Alt2-ServiceCharge"/>
      <sheetName val="Alt2-RevCalc"/>
      <sheetName val="Alt2-CommodityRate"/>
      <sheetName val="Alt2-Bill Impacts"/>
      <sheetName val="Alt3-FixedRevCalc"/>
      <sheetName val="Alt3-ServiceCharge"/>
      <sheetName val="Alt3-RevCalc"/>
      <sheetName val="Alt3-CommodityRate"/>
      <sheetName val="Alt3-Bill Impacts"/>
      <sheetName val="Old Sheets--&gt;"/>
      <sheetName val="CalcRev Alt 2Old"/>
      <sheetName val="CalcRev Alt 3Old"/>
      <sheetName val="RateSum-Volumetric"/>
      <sheetName val="Report Tables --&gt;"/>
      <sheetName val="NetRateRevReq"/>
      <sheetName val="WaterSysDemand"/>
      <sheetName val="CapCostCategSumm"/>
      <sheetName val="CapCostAllocSumm"/>
      <sheetName val="O&amp;MCostAllocSumm"/>
      <sheetName val="O&amp;MCostAllocFactors"/>
      <sheetName val="CostAllocFactors"/>
      <sheetName val="MeterEqRatio"/>
      <sheetName val="COSCommRate"/>
      <sheetName val="MoBillFixed"/>
      <sheetName val="QuartBillFixed"/>
      <sheetName val="TypicalBil"/>
      <sheetName val="TypicalBil (2)"/>
      <sheetName val="Rate Alt 1"/>
      <sheetName val="Rate Alt 2"/>
      <sheetName val="Rate Alt 3"/>
      <sheetName val="RateOptCalcs Alt 2"/>
      <sheetName val="RateOptCalcs Alt 3"/>
      <sheetName val="RateOptCalcs"/>
      <sheetName val="RevCompare"/>
      <sheetName val="RawData-2010"/>
      <sheetName val="RawData-2011"/>
      <sheetName val="MM Rev Raw"/>
    </sheetNames>
    <sheetDataSet>
      <sheetData sheetId="0">
        <row r="23">
          <cell r="D23">
            <v>2013</v>
          </cell>
        </row>
        <row r="27">
          <cell r="D27">
            <v>2011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VPlan"/>
      <sheetName val="PrintBox"/>
      <sheetName val="SortBox"/>
      <sheetName val="ViewBox"/>
      <sheetName val="WSDBox"/>
      <sheetName val="FKeyBox"/>
      <sheetName val="StyleBox"/>
      <sheetName val="HelpBox"/>
      <sheetName val="BVBox"/>
      <sheetName val="InitialBox"/>
      <sheetName val="Agree"/>
    </sheetNames>
    <sheetDataSet>
      <sheetData sheetId="0" refreshError="1">
        <row r="6">
          <cell r="A6" t="str">
            <v>None</v>
          </cell>
          <cell r="B6" t="str">
            <v>Black</v>
          </cell>
          <cell r="C6" t="str">
            <v>None</v>
          </cell>
          <cell r="D6" t="str">
            <v>None</v>
          </cell>
        </row>
        <row r="7">
          <cell r="A7" t="str">
            <v>Ivory</v>
          </cell>
          <cell r="B7" t="str">
            <v>White</v>
          </cell>
          <cell r="C7" t="str">
            <v>Gray</v>
          </cell>
          <cell r="D7" t="str">
            <v>Thin</v>
          </cell>
        </row>
        <row r="8">
          <cell r="A8" t="str">
            <v>Light Green</v>
          </cell>
          <cell r="B8" t="str">
            <v>Red</v>
          </cell>
          <cell r="C8" t="str">
            <v>Ivory</v>
          </cell>
          <cell r="D8" t="str">
            <v>Medium</v>
          </cell>
        </row>
        <row r="9">
          <cell r="A9" t="str">
            <v>Lt. Turquoise</v>
          </cell>
          <cell r="B9" t="str">
            <v>Bright Green</v>
          </cell>
          <cell r="C9" t="str">
            <v>Lt. Turquoise</v>
          </cell>
          <cell r="D9" t="str">
            <v>Thick</v>
          </cell>
        </row>
        <row r="10">
          <cell r="A10" t="str">
            <v>Coral</v>
          </cell>
          <cell r="B10" t="str">
            <v>Blue</v>
          </cell>
          <cell r="C10" t="str">
            <v>Ice Blue</v>
          </cell>
          <cell r="D10" t="str">
            <v>Double</v>
          </cell>
        </row>
        <row r="11">
          <cell r="A11" t="str">
            <v>Light Yellow</v>
          </cell>
          <cell r="B11" t="str">
            <v>Yellow</v>
          </cell>
          <cell r="C11" t="str">
            <v>Lt. Green</v>
          </cell>
        </row>
        <row r="12">
          <cell r="A12" t="str">
            <v>Ice Blue</v>
          </cell>
          <cell r="B12" t="str">
            <v>Pink</v>
          </cell>
          <cell r="C12" t="str">
            <v>Light Yellow</v>
          </cell>
        </row>
        <row r="13">
          <cell r="B13" t="str">
            <v>Turquoise</v>
          </cell>
          <cell r="C13" t="str">
            <v>Pale Blue</v>
          </cell>
        </row>
        <row r="14">
          <cell r="B14" t="str">
            <v>Dark Red</v>
          </cell>
          <cell r="C14" t="str">
            <v>Rose</v>
          </cell>
        </row>
        <row r="15">
          <cell r="B15" t="str">
            <v>Green</v>
          </cell>
          <cell r="C15" t="str">
            <v>Lavender</v>
          </cell>
        </row>
        <row r="16">
          <cell r="B16" t="str">
            <v>Dark Blue</v>
          </cell>
          <cell r="C16" t="str">
            <v>Tan</v>
          </cell>
        </row>
        <row r="17">
          <cell r="B17" t="str">
            <v>Dark Yellow</v>
          </cell>
        </row>
        <row r="18">
          <cell r="B18" t="str">
            <v>Violet</v>
          </cell>
        </row>
        <row r="19">
          <cell r="B19" t="str">
            <v>Teal</v>
          </cell>
        </row>
        <row r="20">
          <cell r="B20" t="str">
            <v>Light Gray</v>
          </cell>
        </row>
        <row r="21">
          <cell r="B21" t="str">
            <v>Gray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v"/>
      <sheetName val="OM"/>
      <sheetName val="CIP"/>
      <sheetName val="CFlow"/>
      <sheetName val="Plant"/>
      <sheetName val="Alloc"/>
      <sheetName val="COS"/>
      <sheetName val="Rates"/>
      <sheetName val="OM&amp;R"/>
      <sheetName val="Graphs"/>
      <sheetName val="Scratch"/>
    </sheetNames>
    <sheetDataSet>
      <sheetData sheetId="0" refreshError="1">
        <row r="12">
          <cell r="F12" t="str">
            <v>File: Sewer2004</v>
          </cell>
        </row>
        <row r="14">
          <cell r="C14" t="str">
            <v>1a</v>
          </cell>
        </row>
        <row r="18">
          <cell r="E18" t="str">
            <v>DRAFT - For Discussion Only</v>
          </cell>
        </row>
        <row r="241">
          <cell r="C241">
            <v>0</v>
          </cell>
          <cell r="D241">
            <v>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Customer_Class" displayName="Customer_Class" ref="A5:G12" totalsRowShown="0" headerRowDxfId="13" dataDxfId="11" headerRowBorderDxfId="12" tableBorderDxfId="10" totalsRowBorderDxfId="9">
  <tableColumns count="7">
    <tableColumn id="1" xr3:uid="{00000000-0010-0000-0000-000001000000}" name="Customer Class" dataDxfId="8"/>
    <tableColumn id="2" xr3:uid="{00000000-0010-0000-0000-000002000000}" name="(kWh/Mo)" dataDxfId="7"/>
    <tableColumn id="3" xr3:uid="{00000000-0010-0000-0000-000003000000}" name="(kW)" dataDxfId="6"/>
    <tableColumn id="4" xr3:uid="{00000000-0010-0000-0000-000004000000}" name="($/Mo)" dataDxfId="5"/>
    <tableColumn id="5" xr3:uid="{00000000-0010-0000-0000-000005000000}" name="($/kWh)" dataDxfId="4"/>
    <tableColumn id="6" xr3:uid="{00000000-0010-0000-0000-000006000000}" name="($/kWh)2" dataDxfId="3"/>
    <tableColumn id="7" xr3:uid="{00000000-0010-0000-0000-000007000000}" name="($/kw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L94"/>
  <sheetViews>
    <sheetView tabSelected="1" topLeftCell="A32" zoomScale="70" zoomScaleNormal="70" workbookViewId="0">
      <selection activeCell="J56" sqref="J56"/>
    </sheetView>
  </sheetViews>
  <sheetFormatPr defaultRowHeight="15" x14ac:dyDescent="0.2"/>
  <cols>
    <col min="1" max="1" width="34.33203125" customWidth="1"/>
    <col min="2" max="2" width="50.77734375" customWidth="1"/>
    <col min="3" max="8" width="20.6640625" customWidth="1"/>
  </cols>
  <sheetData>
    <row r="1" spans="1:8" ht="38.450000000000003" customHeight="1" thickBot="1" x14ac:dyDescent="0.25">
      <c r="A1" s="171" t="s">
        <v>168</v>
      </c>
      <c r="B1" s="171"/>
      <c r="C1" s="171"/>
      <c r="D1" s="171"/>
      <c r="E1" s="171"/>
      <c r="F1" s="171"/>
      <c r="G1" s="171"/>
      <c r="H1" s="171"/>
    </row>
    <row r="2" spans="1:8" ht="21" x14ac:dyDescent="0.2">
      <c r="A2" s="134" t="s">
        <v>62</v>
      </c>
      <c r="B2" s="134" t="s">
        <v>63</v>
      </c>
      <c r="C2" s="75" t="s">
        <v>64</v>
      </c>
      <c r="D2" s="75" t="s">
        <v>66</v>
      </c>
      <c r="E2" s="75" t="s">
        <v>68</v>
      </c>
      <c r="F2" s="134" t="s">
        <v>4</v>
      </c>
      <c r="G2" s="134" t="s">
        <v>169</v>
      </c>
      <c r="H2" s="134" t="s">
        <v>170</v>
      </c>
    </row>
    <row r="3" spans="1:8" ht="21.75" thickBot="1" x14ac:dyDescent="0.25">
      <c r="A3" s="135"/>
      <c r="B3" s="135"/>
      <c r="C3" s="76" t="s">
        <v>65</v>
      </c>
      <c r="D3" s="76" t="s">
        <v>67</v>
      </c>
      <c r="E3" s="76" t="s">
        <v>69</v>
      </c>
      <c r="F3" s="135"/>
      <c r="G3" s="135"/>
      <c r="H3" s="135"/>
    </row>
    <row r="4" spans="1:8" s="69" customFormat="1" ht="21.95" customHeight="1" x14ac:dyDescent="0.2">
      <c r="A4" s="95" t="s">
        <v>90</v>
      </c>
      <c r="B4" s="98" t="s">
        <v>98</v>
      </c>
      <c r="C4" s="101">
        <v>11.84</v>
      </c>
      <c r="D4" s="104">
        <v>0.12787999999999999</v>
      </c>
      <c r="E4" s="131" t="s">
        <v>70</v>
      </c>
      <c r="F4" s="107" t="s">
        <v>166</v>
      </c>
      <c r="G4" s="107" t="s">
        <v>70</v>
      </c>
      <c r="H4" s="107" t="s">
        <v>70</v>
      </c>
    </row>
    <row r="5" spans="1:8" s="69" customFormat="1" ht="21.95" customHeight="1" x14ac:dyDescent="0.2">
      <c r="A5" s="96"/>
      <c r="B5" s="99"/>
      <c r="C5" s="102"/>
      <c r="D5" s="105"/>
      <c r="E5" s="132"/>
      <c r="F5" s="108"/>
      <c r="G5" s="108"/>
      <c r="H5" s="108"/>
    </row>
    <row r="6" spans="1:8" s="69" customFormat="1" ht="21.95" customHeight="1" x14ac:dyDescent="0.2">
      <c r="A6" s="96"/>
      <c r="B6" s="99"/>
      <c r="C6" s="102"/>
      <c r="D6" s="105"/>
      <c r="E6" s="132"/>
      <c r="F6" s="108"/>
      <c r="G6" s="108"/>
      <c r="H6" s="108"/>
    </row>
    <row r="7" spans="1:8" s="69" customFormat="1" ht="21.95" customHeight="1" thickBot="1" x14ac:dyDescent="0.25">
      <c r="A7" s="97"/>
      <c r="B7" s="100"/>
      <c r="C7" s="103"/>
      <c r="D7" s="106"/>
      <c r="E7" s="133"/>
      <c r="F7" s="109"/>
      <c r="G7" s="109"/>
      <c r="H7" s="109"/>
    </row>
    <row r="8" spans="1:8" s="69" customFormat="1" ht="21.95" customHeight="1" x14ac:dyDescent="0.2">
      <c r="A8" s="110" t="s">
        <v>91</v>
      </c>
      <c r="B8" s="113" t="s">
        <v>99</v>
      </c>
      <c r="C8" s="115">
        <v>11.84</v>
      </c>
      <c r="D8" s="117">
        <v>0.11599</v>
      </c>
      <c r="E8" s="125" t="s">
        <v>70</v>
      </c>
      <c r="F8" s="119" t="s">
        <v>166</v>
      </c>
      <c r="G8" s="119" t="s">
        <v>70</v>
      </c>
      <c r="H8" s="119" t="s">
        <v>70</v>
      </c>
    </row>
    <row r="9" spans="1:8" s="69" customFormat="1" ht="21.95" customHeight="1" x14ac:dyDescent="0.2">
      <c r="A9" s="111"/>
      <c r="B9" s="114"/>
      <c r="C9" s="116"/>
      <c r="D9" s="118"/>
      <c r="E9" s="126"/>
      <c r="F9" s="120"/>
      <c r="G9" s="120"/>
      <c r="H9" s="120"/>
    </row>
    <row r="10" spans="1:8" s="69" customFormat="1" ht="21.95" customHeight="1" x14ac:dyDescent="0.2">
      <c r="A10" s="111"/>
      <c r="B10" s="114"/>
      <c r="C10" s="116"/>
      <c r="D10" s="118"/>
      <c r="E10" s="126"/>
      <c r="F10" s="120"/>
      <c r="G10" s="120"/>
      <c r="H10" s="120"/>
    </row>
    <row r="11" spans="1:8" s="69" customFormat="1" ht="21.95" customHeight="1" thickBot="1" x14ac:dyDescent="0.25">
      <c r="A11" s="112"/>
      <c r="B11" s="122"/>
      <c r="C11" s="123"/>
      <c r="D11" s="124"/>
      <c r="E11" s="127"/>
      <c r="F11" s="121"/>
      <c r="G11" s="121"/>
      <c r="H11" s="121"/>
    </row>
    <row r="12" spans="1:8" s="69" customFormat="1" ht="21.95" customHeight="1" x14ac:dyDescent="0.2">
      <c r="A12" s="128" t="s">
        <v>92</v>
      </c>
      <c r="B12" s="98" t="s">
        <v>100</v>
      </c>
      <c r="C12" s="101">
        <v>34.840000000000003</v>
      </c>
      <c r="D12" s="104">
        <v>0.15536</v>
      </c>
      <c r="E12" s="131" t="s">
        <v>70</v>
      </c>
      <c r="F12" s="107" t="s">
        <v>166</v>
      </c>
      <c r="G12" s="107" t="s">
        <v>70</v>
      </c>
      <c r="H12" s="107" t="s">
        <v>70</v>
      </c>
    </row>
    <row r="13" spans="1:8" s="69" customFormat="1" ht="21.95" customHeight="1" x14ac:dyDescent="0.2">
      <c r="A13" s="129"/>
      <c r="B13" s="99"/>
      <c r="C13" s="102"/>
      <c r="D13" s="105"/>
      <c r="E13" s="132"/>
      <c r="F13" s="108"/>
      <c r="G13" s="108"/>
      <c r="H13" s="108"/>
    </row>
    <row r="14" spans="1:8" s="69" customFormat="1" ht="21.95" customHeight="1" x14ac:dyDescent="0.2">
      <c r="A14" s="129"/>
      <c r="B14" s="99"/>
      <c r="C14" s="102"/>
      <c r="D14" s="105"/>
      <c r="E14" s="132"/>
      <c r="F14" s="108"/>
      <c r="G14" s="108"/>
      <c r="H14" s="108"/>
    </row>
    <row r="15" spans="1:8" s="69" customFormat="1" ht="21.95" customHeight="1" thickBot="1" x14ac:dyDescent="0.25">
      <c r="A15" s="130"/>
      <c r="B15" s="100"/>
      <c r="C15" s="103"/>
      <c r="D15" s="106"/>
      <c r="E15" s="133"/>
      <c r="F15" s="109"/>
      <c r="G15" s="109"/>
      <c r="H15" s="109"/>
    </row>
    <row r="16" spans="1:8" s="69" customFormat="1" ht="21.95" customHeight="1" x14ac:dyDescent="0.2">
      <c r="A16" s="110" t="s">
        <v>93</v>
      </c>
      <c r="B16" s="113" t="s">
        <v>101</v>
      </c>
      <c r="C16" s="115">
        <v>34</v>
      </c>
      <c r="D16" s="117">
        <v>9.2600000000000002E-2</v>
      </c>
      <c r="E16" s="115">
        <v>16.43</v>
      </c>
      <c r="F16" s="119" t="s">
        <v>166</v>
      </c>
      <c r="G16" s="119" t="s">
        <v>70</v>
      </c>
      <c r="H16" s="119" t="s">
        <v>70</v>
      </c>
    </row>
    <row r="17" spans="1:8" s="69" customFormat="1" ht="21.95" customHeight="1" x14ac:dyDescent="0.2">
      <c r="A17" s="111"/>
      <c r="B17" s="114"/>
      <c r="C17" s="116"/>
      <c r="D17" s="118"/>
      <c r="E17" s="116"/>
      <c r="F17" s="120"/>
      <c r="G17" s="120"/>
      <c r="H17" s="120"/>
    </row>
    <row r="18" spans="1:8" s="69" customFormat="1" ht="21.95" customHeight="1" x14ac:dyDescent="0.2">
      <c r="A18" s="111"/>
      <c r="B18" s="114"/>
      <c r="C18" s="116"/>
      <c r="D18" s="118"/>
      <c r="E18" s="116"/>
      <c r="F18" s="120"/>
      <c r="G18" s="120"/>
      <c r="H18" s="120"/>
    </row>
    <row r="19" spans="1:8" s="69" customFormat="1" ht="21.95" customHeight="1" thickBot="1" x14ac:dyDescent="0.25">
      <c r="A19" s="112"/>
      <c r="B19" s="114"/>
      <c r="C19" s="116"/>
      <c r="D19" s="118"/>
      <c r="E19" s="116"/>
      <c r="F19" s="121"/>
      <c r="G19" s="121"/>
      <c r="H19" s="121"/>
    </row>
    <row r="20" spans="1:8" s="69" customFormat="1" ht="21.95" customHeight="1" x14ac:dyDescent="0.2">
      <c r="A20" s="95" t="s">
        <v>94</v>
      </c>
      <c r="B20" s="98" t="s">
        <v>102</v>
      </c>
      <c r="C20" s="101">
        <v>43.19</v>
      </c>
      <c r="D20" s="104">
        <v>9.2319999999999999E-2</v>
      </c>
      <c r="E20" s="101">
        <v>17.55</v>
      </c>
      <c r="F20" s="107" t="s">
        <v>166</v>
      </c>
      <c r="G20" s="107" t="s">
        <v>70</v>
      </c>
      <c r="H20" s="107" t="s">
        <v>70</v>
      </c>
    </row>
    <row r="21" spans="1:8" s="69" customFormat="1" ht="21.95" customHeight="1" x14ac:dyDescent="0.2">
      <c r="A21" s="96"/>
      <c r="B21" s="99"/>
      <c r="C21" s="102"/>
      <c r="D21" s="105"/>
      <c r="E21" s="102"/>
      <c r="F21" s="108"/>
      <c r="G21" s="108"/>
      <c r="H21" s="108"/>
    </row>
    <row r="22" spans="1:8" s="69" customFormat="1" ht="21.95" customHeight="1" x14ac:dyDescent="0.2">
      <c r="A22" s="96"/>
      <c r="B22" s="99"/>
      <c r="C22" s="102"/>
      <c r="D22" s="105"/>
      <c r="E22" s="102"/>
      <c r="F22" s="108"/>
      <c r="G22" s="108"/>
      <c r="H22" s="108"/>
    </row>
    <row r="23" spans="1:8" s="69" customFormat="1" ht="21.95" customHeight="1" thickBot="1" x14ac:dyDescent="0.25">
      <c r="A23" s="97"/>
      <c r="B23" s="100"/>
      <c r="C23" s="103"/>
      <c r="D23" s="106"/>
      <c r="E23" s="103"/>
      <c r="F23" s="109"/>
      <c r="G23" s="109"/>
      <c r="H23" s="109"/>
    </row>
    <row r="24" spans="1:8" s="69" customFormat="1" ht="21.95" customHeight="1" x14ac:dyDescent="0.2">
      <c r="A24" s="84" t="s">
        <v>95</v>
      </c>
      <c r="B24" s="86" t="s">
        <v>103</v>
      </c>
      <c r="C24" s="88">
        <v>155.08000000000001</v>
      </c>
      <c r="D24" s="90">
        <v>8.8150000000000006E-2</v>
      </c>
      <c r="E24" s="88">
        <v>16.260000000000002</v>
      </c>
      <c r="F24" s="92" t="s">
        <v>166</v>
      </c>
      <c r="G24" s="92" t="s">
        <v>70</v>
      </c>
      <c r="H24" s="92" t="s">
        <v>70</v>
      </c>
    </row>
    <row r="25" spans="1:8" s="69" customFormat="1" ht="21.95" customHeight="1" x14ac:dyDescent="0.2">
      <c r="A25" s="84"/>
      <c r="B25" s="86"/>
      <c r="C25" s="88"/>
      <c r="D25" s="90"/>
      <c r="E25" s="88"/>
      <c r="F25" s="93"/>
      <c r="G25" s="93"/>
      <c r="H25" s="93"/>
    </row>
    <row r="26" spans="1:8" s="69" customFormat="1" ht="21.95" customHeight="1" x14ac:dyDescent="0.2">
      <c r="A26" s="84"/>
      <c r="B26" s="86"/>
      <c r="C26" s="88"/>
      <c r="D26" s="90"/>
      <c r="E26" s="88"/>
      <c r="F26" s="93"/>
      <c r="G26" s="93"/>
      <c r="H26" s="93"/>
    </row>
    <row r="27" spans="1:8" s="69" customFormat="1" ht="21.95" customHeight="1" thickBot="1" x14ac:dyDescent="0.25">
      <c r="A27" s="85"/>
      <c r="B27" s="87"/>
      <c r="C27" s="89"/>
      <c r="D27" s="91"/>
      <c r="E27" s="89"/>
      <c r="F27" s="94"/>
      <c r="G27" s="94"/>
      <c r="H27" s="94"/>
    </row>
    <row r="28" spans="1:8" s="69" customFormat="1" ht="21.95" customHeight="1" x14ac:dyDescent="0.2">
      <c r="A28" s="95" t="s">
        <v>96</v>
      </c>
      <c r="B28" s="98" t="s">
        <v>104</v>
      </c>
      <c r="C28" s="101">
        <v>155.08000000000001</v>
      </c>
      <c r="D28" s="104">
        <v>8.9260000000000006E-2</v>
      </c>
      <c r="E28" s="101">
        <v>16.260000000000002</v>
      </c>
      <c r="F28" s="107" t="s">
        <v>166</v>
      </c>
      <c r="G28" s="107" t="s">
        <v>70</v>
      </c>
      <c r="H28" s="107" t="s">
        <v>70</v>
      </c>
    </row>
    <row r="29" spans="1:8" s="69" customFormat="1" ht="21.95" customHeight="1" x14ac:dyDescent="0.2">
      <c r="A29" s="96"/>
      <c r="B29" s="99"/>
      <c r="C29" s="102"/>
      <c r="D29" s="105"/>
      <c r="E29" s="102"/>
      <c r="F29" s="108"/>
      <c r="G29" s="108"/>
      <c r="H29" s="108"/>
    </row>
    <row r="30" spans="1:8" s="69" customFormat="1" ht="21.95" customHeight="1" x14ac:dyDescent="0.2">
      <c r="A30" s="96"/>
      <c r="B30" s="99"/>
      <c r="C30" s="102"/>
      <c r="D30" s="105"/>
      <c r="E30" s="102"/>
      <c r="F30" s="108"/>
      <c r="G30" s="108"/>
      <c r="H30" s="108"/>
    </row>
    <row r="31" spans="1:8" s="69" customFormat="1" ht="21.95" customHeight="1" thickBot="1" x14ac:dyDescent="0.25">
      <c r="A31" s="97"/>
      <c r="B31" s="100"/>
      <c r="C31" s="103"/>
      <c r="D31" s="106"/>
      <c r="E31" s="103"/>
      <c r="F31" s="109"/>
      <c r="G31" s="109"/>
      <c r="H31" s="109"/>
    </row>
    <row r="32" spans="1:8" s="69" customFormat="1" ht="21.95" customHeight="1" x14ac:dyDescent="0.2">
      <c r="A32" s="205" t="s">
        <v>167</v>
      </c>
      <c r="B32" s="206" t="s">
        <v>104</v>
      </c>
      <c r="C32" s="207">
        <v>155.08000000000001</v>
      </c>
      <c r="D32" s="208">
        <v>5.6030000000000003E-2</v>
      </c>
      <c r="E32" s="207">
        <v>17.03</v>
      </c>
      <c r="F32" s="92" t="s">
        <v>70</v>
      </c>
      <c r="G32" s="209">
        <v>11.56</v>
      </c>
      <c r="H32" s="209">
        <v>12.43</v>
      </c>
    </row>
    <row r="33" spans="1:8" s="69" customFormat="1" ht="21.95" customHeight="1" x14ac:dyDescent="0.2">
      <c r="A33" s="84"/>
      <c r="B33" s="86"/>
      <c r="C33" s="88"/>
      <c r="D33" s="90"/>
      <c r="E33" s="88"/>
      <c r="F33" s="93"/>
      <c r="G33" s="210"/>
      <c r="H33" s="210"/>
    </row>
    <row r="34" spans="1:8" s="69" customFormat="1" ht="21.95" customHeight="1" x14ac:dyDescent="0.2">
      <c r="A34" s="84"/>
      <c r="B34" s="86"/>
      <c r="C34" s="88"/>
      <c r="D34" s="90"/>
      <c r="E34" s="88"/>
      <c r="F34" s="93"/>
      <c r="G34" s="210"/>
      <c r="H34" s="210"/>
    </row>
    <row r="35" spans="1:8" s="69" customFormat="1" ht="21.95" customHeight="1" thickBot="1" x14ac:dyDescent="0.25">
      <c r="A35" s="85"/>
      <c r="B35" s="87"/>
      <c r="C35" s="89"/>
      <c r="D35" s="91"/>
      <c r="E35" s="89"/>
      <c r="F35" s="94"/>
      <c r="G35" s="211"/>
      <c r="H35" s="211"/>
    </row>
    <row r="36" spans="1:8" ht="15.95" customHeight="1" x14ac:dyDescent="0.25">
      <c r="A36" s="72" t="s">
        <v>97</v>
      </c>
      <c r="B36" s="72"/>
      <c r="C36" s="72"/>
      <c r="D36" s="72"/>
      <c r="E36" s="72"/>
      <c r="F36" s="72"/>
    </row>
    <row r="37" spans="1:8" ht="15.6" customHeight="1" x14ac:dyDescent="0.25">
      <c r="A37" s="73"/>
      <c r="B37" s="72"/>
      <c r="C37" s="72"/>
      <c r="D37" s="72"/>
      <c r="E37" s="72"/>
      <c r="F37" s="72"/>
    </row>
    <row r="38" spans="1:8" ht="15.95" customHeight="1" thickBot="1" x14ac:dyDescent="0.25">
      <c r="A38" s="172" t="s">
        <v>135</v>
      </c>
      <c r="B38" s="172"/>
      <c r="C38" s="172"/>
      <c r="D38" s="172"/>
      <c r="E38" s="172"/>
      <c r="F38" s="172"/>
    </row>
    <row r="39" spans="1:8" ht="15.6" customHeight="1" x14ac:dyDescent="0.2">
      <c r="A39" s="177" t="s">
        <v>117</v>
      </c>
      <c r="B39" s="173"/>
      <c r="C39" s="177" t="s">
        <v>116</v>
      </c>
      <c r="D39" s="174"/>
      <c r="E39" s="173" t="s">
        <v>140</v>
      </c>
      <c r="F39" s="174"/>
    </row>
    <row r="40" spans="1:8" ht="15.95" customHeight="1" thickBot="1" x14ac:dyDescent="0.25">
      <c r="A40" s="178"/>
      <c r="B40" s="180"/>
      <c r="C40" s="178"/>
      <c r="D40" s="179"/>
      <c r="E40" s="175"/>
      <c r="F40" s="176"/>
    </row>
    <row r="41" spans="1:8" ht="15.6" customHeight="1" x14ac:dyDescent="0.2">
      <c r="A41" s="144" t="s">
        <v>149</v>
      </c>
      <c r="B41" s="145"/>
      <c r="C41" s="148" t="s">
        <v>150</v>
      </c>
      <c r="D41" s="149"/>
      <c r="E41" s="150">
        <v>24.38</v>
      </c>
      <c r="F41" s="151"/>
    </row>
    <row r="42" spans="1:8" ht="15.95" customHeight="1" thickBot="1" x14ac:dyDescent="0.25">
      <c r="A42" s="146"/>
      <c r="B42" s="147"/>
      <c r="C42" s="142"/>
      <c r="D42" s="143"/>
      <c r="E42" s="152"/>
      <c r="F42" s="153"/>
    </row>
    <row r="43" spans="1:8" ht="15.6" customHeight="1" x14ac:dyDescent="0.2">
      <c r="A43" s="154" t="s">
        <v>149</v>
      </c>
      <c r="B43" s="155"/>
      <c r="C43" s="136" t="s">
        <v>151</v>
      </c>
      <c r="D43" s="137"/>
      <c r="E43" s="158">
        <v>27.72</v>
      </c>
      <c r="F43" s="159"/>
    </row>
    <row r="44" spans="1:8" ht="15.95" customHeight="1" thickBot="1" x14ac:dyDescent="0.25">
      <c r="A44" s="156"/>
      <c r="B44" s="157"/>
      <c r="C44" s="138"/>
      <c r="D44" s="139"/>
      <c r="E44" s="160"/>
      <c r="F44" s="161"/>
    </row>
    <row r="45" spans="1:8" ht="15.6" customHeight="1" x14ac:dyDescent="0.2">
      <c r="A45" s="144" t="s">
        <v>152</v>
      </c>
      <c r="B45" s="145"/>
      <c r="C45" s="140" t="s">
        <v>153</v>
      </c>
      <c r="D45" s="141"/>
      <c r="E45" s="150">
        <v>30.34</v>
      </c>
      <c r="F45" s="151"/>
    </row>
    <row r="46" spans="1:8" ht="15.95" customHeight="1" thickBot="1" x14ac:dyDescent="0.25">
      <c r="A46" s="146"/>
      <c r="B46" s="147"/>
      <c r="C46" s="142"/>
      <c r="D46" s="143"/>
      <c r="E46" s="152"/>
      <c r="F46" s="153"/>
    </row>
    <row r="47" spans="1:8" ht="15.6" customHeight="1" x14ac:dyDescent="0.2">
      <c r="A47" s="162" t="s">
        <v>152</v>
      </c>
      <c r="B47" s="163"/>
      <c r="C47" s="136" t="s">
        <v>154</v>
      </c>
      <c r="D47" s="137"/>
      <c r="E47" s="158">
        <v>42.88</v>
      </c>
      <c r="F47" s="159"/>
    </row>
    <row r="48" spans="1:8" ht="15.95" customHeight="1" thickBot="1" x14ac:dyDescent="0.25">
      <c r="A48" s="164"/>
      <c r="B48" s="165"/>
      <c r="C48" s="138"/>
      <c r="D48" s="139"/>
      <c r="E48" s="160"/>
      <c r="F48" s="161"/>
    </row>
    <row r="49" spans="1:12" ht="15.6" customHeight="1" x14ac:dyDescent="0.2">
      <c r="A49" s="144" t="s">
        <v>155</v>
      </c>
      <c r="B49" s="145"/>
      <c r="C49" s="140" t="s">
        <v>156</v>
      </c>
      <c r="D49" s="141"/>
      <c r="E49" s="150">
        <v>28.36</v>
      </c>
      <c r="F49" s="151"/>
    </row>
    <row r="50" spans="1:12" ht="15.95" customHeight="1" thickBot="1" x14ac:dyDescent="0.25">
      <c r="A50" s="146"/>
      <c r="B50" s="147"/>
      <c r="C50" s="142"/>
      <c r="D50" s="143"/>
      <c r="E50" s="152"/>
      <c r="F50" s="153"/>
    </row>
    <row r="51" spans="1:12" ht="15.6" customHeight="1" x14ac:dyDescent="0.2">
      <c r="A51" s="144" t="s">
        <v>118</v>
      </c>
      <c r="B51" s="145"/>
      <c r="C51" s="148" t="s">
        <v>106</v>
      </c>
      <c r="D51" s="149"/>
      <c r="E51" s="150">
        <v>27.15</v>
      </c>
      <c r="F51" s="151"/>
    </row>
    <row r="52" spans="1:12" ht="15.95" customHeight="1" thickBot="1" x14ac:dyDescent="0.25">
      <c r="A52" s="146"/>
      <c r="B52" s="147"/>
      <c r="C52" s="142"/>
      <c r="D52" s="143"/>
      <c r="E52" s="152"/>
      <c r="F52" s="153"/>
    </row>
    <row r="53" spans="1:12" ht="15.6" customHeight="1" x14ac:dyDescent="0.2">
      <c r="A53" s="167" t="s">
        <v>119</v>
      </c>
      <c r="B53" s="168"/>
      <c r="C53" s="136" t="s">
        <v>107</v>
      </c>
      <c r="D53" s="137"/>
      <c r="E53" s="158">
        <v>30.52</v>
      </c>
      <c r="F53" s="159"/>
    </row>
    <row r="54" spans="1:12" ht="15.95" customHeight="1" thickBot="1" x14ac:dyDescent="0.25">
      <c r="A54" s="169"/>
      <c r="B54" s="170"/>
      <c r="C54" s="138"/>
      <c r="D54" s="139"/>
      <c r="E54" s="160"/>
      <c r="F54" s="161"/>
    </row>
    <row r="55" spans="1:12" ht="15.6" customHeight="1" x14ac:dyDescent="0.2">
      <c r="A55" s="144" t="s">
        <v>120</v>
      </c>
      <c r="B55" s="145"/>
      <c r="C55" s="140" t="s">
        <v>108</v>
      </c>
      <c r="D55" s="141"/>
      <c r="E55" s="150">
        <v>39.57</v>
      </c>
      <c r="F55" s="151"/>
    </row>
    <row r="56" spans="1:12" ht="15.95" customHeight="1" thickBot="1" x14ac:dyDescent="0.25">
      <c r="A56" s="146"/>
      <c r="B56" s="147"/>
      <c r="C56" s="142"/>
      <c r="D56" s="143"/>
      <c r="E56" s="152"/>
      <c r="F56" s="153"/>
    </row>
    <row r="57" spans="1:12" x14ac:dyDescent="0.2">
      <c r="A57" s="162" t="s">
        <v>121</v>
      </c>
      <c r="B57" s="163"/>
      <c r="C57" s="136" t="s">
        <v>109</v>
      </c>
      <c r="D57" s="137"/>
      <c r="E57" s="158">
        <v>42.31</v>
      </c>
      <c r="F57" s="159"/>
    </row>
    <row r="58" spans="1:12" ht="15.75" thickBot="1" x14ac:dyDescent="0.25">
      <c r="A58" s="164"/>
      <c r="B58" s="165"/>
      <c r="C58" s="138"/>
      <c r="D58" s="139"/>
      <c r="E58" s="160"/>
      <c r="F58" s="161"/>
    </row>
    <row r="59" spans="1:12" x14ac:dyDescent="0.2">
      <c r="A59" s="144" t="s">
        <v>122</v>
      </c>
      <c r="B59" s="145"/>
      <c r="C59" s="140" t="s">
        <v>110</v>
      </c>
      <c r="D59" s="141"/>
      <c r="E59" s="150">
        <v>52.2</v>
      </c>
      <c r="F59" s="151"/>
    </row>
    <row r="60" spans="1:12" ht="15.75" thickBot="1" x14ac:dyDescent="0.25">
      <c r="A60" s="146"/>
      <c r="B60" s="147"/>
      <c r="C60" s="142"/>
      <c r="D60" s="143"/>
      <c r="E60" s="152"/>
      <c r="F60" s="153"/>
    </row>
    <row r="61" spans="1:12" x14ac:dyDescent="0.2">
      <c r="A61" s="167" t="s">
        <v>123</v>
      </c>
      <c r="B61" s="168"/>
      <c r="C61" s="136" t="s">
        <v>111</v>
      </c>
      <c r="D61" s="137"/>
      <c r="E61" s="158">
        <v>29.89</v>
      </c>
      <c r="F61" s="159"/>
    </row>
    <row r="62" spans="1:12" ht="15.75" thickBot="1" x14ac:dyDescent="0.25">
      <c r="A62" s="169"/>
      <c r="B62" s="170"/>
      <c r="C62" s="138"/>
      <c r="D62" s="139"/>
      <c r="E62" s="160"/>
      <c r="F62" s="161"/>
    </row>
    <row r="63" spans="1:12" x14ac:dyDescent="0.2">
      <c r="A63" s="144" t="s">
        <v>124</v>
      </c>
      <c r="B63" s="145"/>
      <c r="C63" s="140" t="s">
        <v>112</v>
      </c>
      <c r="D63" s="141"/>
      <c r="E63" s="150">
        <v>48.42</v>
      </c>
      <c r="F63" s="151"/>
      <c r="L63" s="71" t="s">
        <v>86</v>
      </c>
    </row>
    <row r="64" spans="1:12" ht="15.75" thickBot="1" x14ac:dyDescent="0.25">
      <c r="A64" s="146"/>
      <c r="B64" s="147"/>
      <c r="C64" s="142"/>
      <c r="D64" s="143"/>
      <c r="E64" s="152"/>
      <c r="F64" s="153"/>
    </row>
    <row r="65" spans="1:6" x14ac:dyDescent="0.2">
      <c r="A65" s="167" t="s">
        <v>125</v>
      </c>
      <c r="B65" s="168"/>
      <c r="C65" s="136" t="s">
        <v>109</v>
      </c>
      <c r="D65" s="137"/>
      <c r="E65" s="181">
        <v>49.26</v>
      </c>
      <c r="F65" s="182"/>
    </row>
    <row r="66" spans="1:6" ht="15.75" thickBot="1" x14ac:dyDescent="0.25">
      <c r="A66" s="169"/>
      <c r="B66" s="170"/>
      <c r="C66" s="138"/>
      <c r="D66" s="139"/>
      <c r="E66" s="181"/>
      <c r="F66" s="182"/>
    </row>
    <row r="67" spans="1:6" x14ac:dyDescent="0.2">
      <c r="A67" s="144" t="s">
        <v>126</v>
      </c>
      <c r="B67" s="145"/>
      <c r="C67" s="140" t="s">
        <v>110</v>
      </c>
      <c r="D67" s="141"/>
      <c r="E67" s="150">
        <v>64.41</v>
      </c>
      <c r="F67" s="151"/>
    </row>
    <row r="68" spans="1:6" ht="15.75" thickBot="1" x14ac:dyDescent="0.25">
      <c r="A68" s="146"/>
      <c r="B68" s="147"/>
      <c r="C68" s="142"/>
      <c r="D68" s="143"/>
      <c r="E68" s="152"/>
      <c r="F68" s="153"/>
    </row>
    <row r="69" spans="1:6" x14ac:dyDescent="0.2">
      <c r="A69" s="167" t="s">
        <v>127</v>
      </c>
      <c r="B69" s="168"/>
      <c r="C69" s="136" t="s">
        <v>113</v>
      </c>
      <c r="D69" s="137"/>
      <c r="E69" s="158">
        <v>45.05</v>
      </c>
      <c r="F69" s="159"/>
    </row>
    <row r="70" spans="1:6" ht="15.75" thickBot="1" x14ac:dyDescent="0.25">
      <c r="A70" s="169"/>
      <c r="B70" s="170"/>
      <c r="C70" s="138"/>
      <c r="D70" s="139"/>
      <c r="E70" s="160"/>
      <c r="F70" s="161"/>
    </row>
    <row r="71" spans="1:6" x14ac:dyDescent="0.2">
      <c r="A71" s="144" t="s">
        <v>128</v>
      </c>
      <c r="B71" s="145"/>
      <c r="C71" s="140" t="s">
        <v>113</v>
      </c>
      <c r="D71" s="141"/>
      <c r="E71" s="150">
        <v>45.05</v>
      </c>
      <c r="F71" s="151"/>
    </row>
    <row r="72" spans="1:6" ht="15.75" thickBot="1" x14ac:dyDescent="0.25">
      <c r="A72" s="146"/>
      <c r="B72" s="147"/>
      <c r="C72" s="142"/>
      <c r="D72" s="143"/>
      <c r="E72" s="152"/>
      <c r="F72" s="153"/>
    </row>
    <row r="73" spans="1:6" x14ac:dyDescent="0.2">
      <c r="A73" s="167" t="s">
        <v>129</v>
      </c>
      <c r="B73" s="168"/>
      <c r="C73" s="136" t="s">
        <v>114</v>
      </c>
      <c r="D73" s="137"/>
      <c r="E73" s="158">
        <v>52.2</v>
      </c>
      <c r="F73" s="159"/>
    </row>
    <row r="74" spans="1:6" ht="15.75" thickBot="1" x14ac:dyDescent="0.25">
      <c r="A74" s="169"/>
      <c r="B74" s="170"/>
      <c r="C74" s="138"/>
      <c r="D74" s="139"/>
      <c r="E74" s="160"/>
      <c r="F74" s="161"/>
    </row>
    <row r="75" spans="1:6" x14ac:dyDescent="0.2">
      <c r="A75" s="144" t="s">
        <v>133</v>
      </c>
      <c r="B75" s="145"/>
      <c r="C75" s="140" t="s">
        <v>114</v>
      </c>
      <c r="D75" s="141"/>
      <c r="E75" s="150">
        <v>52.2</v>
      </c>
      <c r="F75" s="151"/>
    </row>
    <row r="76" spans="1:6" ht="15.75" thickBot="1" x14ac:dyDescent="0.25">
      <c r="A76" s="146"/>
      <c r="B76" s="147"/>
      <c r="C76" s="142"/>
      <c r="D76" s="143"/>
      <c r="E76" s="152"/>
      <c r="F76" s="153"/>
    </row>
    <row r="77" spans="1:6" x14ac:dyDescent="0.2">
      <c r="A77" s="167" t="s">
        <v>130</v>
      </c>
      <c r="B77" s="168"/>
      <c r="C77" s="136" t="s">
        <v>115</v>
      </c>
      <c r="D77" s="137"/>
      <c r="E77" s="158">
        <v>64.2</v>
      </c>
      <c r="F77" s="159"/>
    </row>
    <row r="78" spans="1:6" ht="15.75" thickBot="1" x14ac:dyDescent="0.25">
      <c r="A78" s="169"/>
      <c r="B78" s="170"/>
      <c r="C78" s="138"/>
      <c r="D78" s="139"/>
      <c r="E78" s="160"/>
      <c r="F78" s="161"/>
    </row>
    <row r="79" spans="1:6" x14ac:dyDescent="0.2">
      <c r="A79" s="144" t="s">
        <v>132</v>
      </c>
      <c r="B79" s="145"/>
      <c r="C79" s="140" t="s">
        <v>115</v>
      </c>
      <c r="D79" s="141"/>
      <c r="E79" s="150">
        <v>64.2</v>
      </c>
      <c r="F79" s="151"/>
    </row>
    <row r="80" spans="1:6" ht="15.75" thickBot="1" x14ac:dyDescent="0.25">
      <c r="A80" s="146"/>
      <c r="B80" s="147"/>
      <c r="C80" s="142"/>
      <c r="D80" s="143"/>
      <c r="E80" s="152"/>
      <c r="F80" s="153"/>
    </row>
    <row r="81" spans="1:6" x14ac:dyDescent="0.2">
      <c r="A81" s="167" t="s">
        <v>131</v>
      </c>
      <c r="B81" s="168"/>
      <c r="C81" s="136" t="s">
        <v>106</v>
      </c>
      <c r="D81" s="137"/>
      <c r="E81" s="158">
        <v>56.2</v>
      </c>
      <c r="F81" s="159"/>
    </row>
    <row r="82" spans="1:6" ht="15.75" thickBot="1" x14ac:dyDescent="0.25">
      <c r="A82" s="169"/>
      <c r="B82" s="170"/>
      <c r="C82" s="138"/>
      <c r="D82" s="139"/>
      <c r="E82" s="160"/>
      <c r="F82" s="161"/>
    </row>
    <row r="83" spans="1:6" x14ac:dyDescent="0.2">
      <c r="A83" s="144" t="s">
        <v>134</v>
      </c>
      <c r="B83" s="145"/>
      <c r="C83" s="140" t="s">
        <v>111</v>
      </c>
      <c r="D83" s="141"/>
      <c r="E83" s="150">
        <v>59.78</v>
      </c>
      <c r="F83" s="151"/>
    </row>
    <row r="84" spans="1:6" ht="15.75" thickBot="1" x14ac:dyDescent="0.25">
      <c r="A84" s="146"/>
      <c r="B84" s="147"/>
      <c r="C84" s="142"/>
      <c r="D84" s="143"/>
      <c r="E84" s="152"/>
      <c r="F84" s="153"/>
    </row>
    <row r="85" spans="1:6" x14ac:dyDescent="0.2">
      <c r="A85" s="167" t="s">
        <v>136</v>
      </c>
      <c r="B85" s="168"/>
      <c r="C85" s="136" t="s">
        <v>111</v>
      </c>
      <c r="D85" s="137"/>
      <c r="E85" s="158">
        <v>50.31</v>
      </c>
      <c r="F85" s="159"/>
    </row>
    <row r="86" spans="1:6" ht="15.75" thickBot="1" x14ac:dyDescent="0.25">
      <c r="A86" s="169"/>
      <c r="B86" s="170"/>
      <c r="C86" s="138"/>
      <c r="D86" s="139"/>
      <c r="E86" s="160"/>
      <c r="F86" s="161"/>
    </row>
    <row r="87" spans="1:6" ht="18" x14ac:dyDescent="0.25">
      <c r="A87" s="72" t="s">
        <v>157</v>
      </c>
      <c r="B87" s="72"/>
      <c r="C87" s="72"/>
      <c r="D87" s="72"/>
      <c r="E87" s="72"/>
      <c r="F87" s="72"/>
    </row>
    <row r="88" spans="1:6" ht="18" x14ac:dyDescent="0.25">
      <c r="A88" s="72"/>
      <c r="B88" s="72"/>
      <c r="C88" s="72"/>
      <c r="D88" s="72"/>
      <c r="E88" s="72"/>
      <c r="F88" s="72"/>
    </row>
    <row r="89" spans="1:6" ht="18" x14ac:dyDescent="0.25">
      <c r="A89" s="74" t="s">
        <v>84</v>
      </c>
      <c r="B89" s="77" t="s">
        <v>138</v>
      </c>
      <c r="C89" s="166" t="s">
        <v>137</v>
      </c>
      <c r="D89" s="166"/>
      <c r="E89" s="72"/>
      <c r="F89" s="72"/>
    </row>
    <row r="90" spans="1:6" ht="18" x14ac:dyDescent="0.25">
      <c r="A90" s="74" t="s">
        <v>85</v>
      </c>
      <c r="B90" s="77" t="s">
        <v>139</v>
      </c>
      <c r="C90" s="78"/>
      <c r="D90" s="78"/>
      <c r="E90" s="72"/>
      <c r="F90" s="72"/>
    </row>
    <row r="91" spans="1:6" ht="18" x14ac:dyDescent="0.25">
      <c r="C91" s="72"/>
      <c r="D91" s="72"/>
      <c r="E91" s="72"/>
      <c r="F91" s="72"/>
    </row>
    <row r="92" spans="1:6" ht="18" x14ac:dyDescent="0.25">
      <c r="A92" s="74"/>
      <c r="B92" s="72"/>
      <c r="C92" s="72"/>
      <c r="D92" s="72"/>
      <c r="E92" s="72"/>
      <c r="F92" s="72"/>
    </row>
    <row r="93" spans="1:6" ht="18" x14ac:dyDescent="0.25">
      <c r="C93" s="72"/>
      <c r="D93" s="72"/>
      <c r="E93" s="72"/>
      <c r="F93" s="72"/>
    </row>
    <row r="94" spans="1:6" ht="18" x14ac:dyDescent="0.25">
      <c r="A94" s="72"/>
      <c r="B94" s="72"/>
      <c r="C94" s="72"/>
      <c r="D94" s="72"/>
      <c r="E94" s="72"/>
      <c r="F94" s="72"/>
    </row>
  </sheetData>
  <mergeCells count="144">
    <mergeCell ref="A1:H1"/>
    <mergeCell ref="G4:G7"/>
    <mergeCell ref="G8:G11"/>
    <mergeCell ref="H4:H7"/>
    <mergeCell ref="H8:H11"/>
    <mergeCell ref="A32:A35"/>
    <mergeCell ref="B32:B35"/>
    <mergeCell ref="C32:C35"/>
    <mergeCell ref="D32:D35"/>
    <mergeCell ref="E32:E35"/>
    <mergeCell ref="F32:F35"/>
    <mergeCell ref="G2:G3"/>
    <mergeCell ref="G12:G15"/>
    <mergeCell ref="G16:G19"/>
    <mergeCell ref="G20:G23"/>
    <mergeCell ref="G24:G27"/>
    <mergeCell ref="G28:G31"/>
    <mergeCell ref="G32:G35"/>
    <mergeCell ref="H2:H3"/>
    <mergeCell ref="H12:H15"/>
    <mergeCell ref="H16:H19"/>
    <mergeCell ref="H20:H23"/>
    <mergeCell ref="H24:H27"/>
    <mergeCell ref="H28:H31"/>
    <mergeCell ref="H32:H35"/>
    <mergeCell ref="A61:B62"/>
    <mergeCell ref="A63:B64"/>
    <mergeCell ref="A65:B66"/>
    <mergeCell ref="A71:B72"/>
    <mergeCell ref="A73:B74"/>
    <mergeCell ref="C71:D72"/>
    <mergeCell ref="E57:F58"/>
    <mergeCell ref="E59:F60"/>
    <mergeCell ref="C61:D62"/>
    <mergeCell ref="C63:D64"/>
    <mergeCell ref="E61:F62"/>
    <mergeCell ref="E63:F64"/>
    <mergeCell ref="E65:F66"/>
    <mergeCell ref="C69:D70"/>
    <mergeCell ref="E75:F76"/>
    <mergeCell ref="E69:F70"/>
    <mergeCell ref="E71:F72"/>
    <mergeCell ref="E67:F68"/>
    <mergeCell ref="E51:F52"/>
    <mergeCell ref="E53:F54"/>
    <mergeCell ref="A38:F38"/>
    <mergeCell ref="E39:F40"/>
    <mergeCell ref="C39:D40"/>
    <mergeCell ref="C51:D52"/>
    <mergeCell ref="A39:B40"/>
    <mergeCell ref="A51:B52"/>
    <mergeCell ref="A53:B54"/>
    <mergeCell ref="A55:B56"/>
    <mergeCell ref="A57:B58"/>
    <mergeCell ref="A59:B60"/>
    <mergeCell ref="C67:D68"/>
    <mergeCell ref="C65:D66"/>
    <mergeCell ref="A69:B70"/>
    <mergeCell ref="A67:B68"/>
    <mergeCell ref="E55:F56"/>
    <mergeCell ref="E73:F74"/>
    <mergeCell ref="C73:D74"/>
    <mergeCell ref="C89:D89"/>
    <mergeCell ref="C75:D76"/>
    <mergeCell ref="A81:B82"/>
    <mergeCell ref="C81:D82"/>
    <mergeCell ref="E81:F82"/>
    <mergeCell ref="A83:B84"/>
    <mergeCell ref="C83:D84"/>
    <mergeCell ref="E83:F84"/>
    <mergeCell ref="A85:B86"/>
    <mergeCell ref="C85:D86"/>
    <mergeCell ref="E85:F86"/>
    <mergeCell ref="C79:D80"/>
    <mergeCell ref="C77:D78"/>
    <mergeCell ref="A75:B76"/>
    <mergeCell ref="A77:B78"/>
    <mergeCell ref="A79:B80"/>
    <mergeCell ref="E77:F78"/>
    <mergeCell ref="E79:F80"/>
    <mergeCell ref="C53:D54"/>
    <mergeCell ref="C55:D56"/>
    <mergeCell ref="C57:D58"/>
    <mergeCell ref="C59:D60"/>
    <mergeCell ref="A41:B42"/>
    <mergeCell ref="C41:D42"/>
    <mergeCell ref="E41:F42"/>
    <mergeCell ref="A43:B44"/>
    <mergeCell ref="C43:D44"/>
    <mergeCell ref="E43:F44"/>
    <mergeCell ref="A45:B46"/>
    <mergeCell ref="C45:D46"/>
    <mergeCell ref="E45:F46"/>
    <mergeCell ref="A47:B48"/>
    <mergeCell ref="C47:D48"/>
    <mergeCell ref="E47:F48"/>
    <mergeCell ref="A49:B50"/>
    <mergeCell ref="C49:D50"/>
    <mergeCell ref="E49:F50"/>
    <mergeCell ref="A2:A3"/>
    <mergeCell ref="B2:B3"/>
    <mergeCell ref="F2:F3"/>
    <mergeCell ref="A4:A7"/>
    <mergeCell ref="B4:B7"/>
    <mergeCell ref="C4:C7"/>
    <mergeCell ref="D4:D7"/>
    <mergeCell ref="E4:E7"/>
    <mergeCell ref="F4:F7"/>
    <mergeCell ref="A8:A11"/>
    <mergeCell ref="B8:B11"/>
    <mergeCell ref="C8:C11"/>
    <mergeCell ref="D8:D11"/>
    <mergeCell ref="E8:E11"/>
    <mergeCell ref="F8:F11"/>
    <mergeCell ref="A12:A15"/>
    <mergeCell ref="B12:B15"/>
    <mergeCell ref="C12:C15"/>
    <mergeCell ref="D12:D15"/>
    <mergeCell ref="E12:E15"/>
    <mergeCell ref="F12:F15"/>
    <mergeCell ref="A16:A19"/>
    <mergeCell ref="B16:B19"/>
    <mergeCell ref="C16:C19"/>
    <mergeCell ref="D16:D19"/>
    <mergeCell ref="E16:E19"/>
    <mergeCell ref="F16:F19"/>
    <mergeCell ref="A20:A23"/>
    <mergeCell ref="B20:B23"/>
    <mergeCell ref="C20:C23"/>
    <mergeCell ref="D20:D23"/>
    <mergeCell ref="E20:E23"/>
    <mergeCell ref="F20:F23"/>
    <mergeCell ref="A24:A27"/>
    <mergeCell ref="B24:B27"/>
    <mergeCell ref="C24:C27"/>
    <mergeCell ref="D24:D27"/>
    <mergeCell ref="E24:E27"/>
    <mergeCell ref="F24:F27"/>
    <mergeCell ref="A28:A31"/>
    <mergeCell ref="B28:B31"/>
    <mergeCell ref="C28:C31"/>
    <mergeCell ref="D28:D31"/>
    <mergeCell ref="E28:E31"/>
    <mergeCell ref="F28:F31"/>
  </mergeCells>
  <pageMargins left="0.7" right="0.7" top="0.75" bottom="0.75" header="0.3" footer="0.3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35"/>
  <sheetViews>
    <sheetView showGridLines="0" zoomScale="69" zoomScaleNormal="100" workbookViewId="0">
      <selection activeCell="K4" sqref="K4:P29"/>
    </sheetView>
  </sheetViews>
  <sheetFormatPr defaultRowHeight="15" x14ac:dyDescent="0.2"/>
  <cols>
    <col min="1" max="1" width="8.6640625" customWidth="1"/>
    <col min="2" max="2" width="7.88671875" customWidth="1"/>
    <col min="4" max="4" width="5" customWidth="1"/>
    <col min="5" max="5" width="7.77734375" customWidth="1"/>
    <col min="7" max="7" width="8" customWidth="1"/>
    <col min="8" max="8" width="44" customWidth="1"/>
    <col min="9" max="9" width="12.6640625" style="9" customWidth="1"/>
    <col min="10" max="10" width="5.109375" style="9" customWidth="1"/>
    <col min="11" max="11" width="77.33203125" customWidth="1"/>
  </cols>
  <sheetData>
    <row r="1" spans="1:12" ht="117.6" customHeight="1" x14ac:dyDescent="0.2"/>
    <row r="2" spans="1:12" ht="29.25" customHeight="1" x14ac:dyDescent="0.3">
      <c r="A2" s="183" t="s">
        <v>160</v>
      </c>
      <c r="B2" s="183"/>
      <c r="C2" s="183"/>
      <c r="D2" s="183"/>
      <c r="E2" s="183"/>
      <c r="F2" s="183"/>
      <c r="G2" s="183"/>
      <c r="H2" s="183"/>
      <c r="I2" s="183"/>
      <c r="J2" s="46"/>
      <c r="K2" s="47"/>
      <c r="L2" s="48"/>
    </row>
    <row r="3" spans="1:12" ht="10.5" customHeight="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47"/>
      <c r="L3" s="48"/>
    </row>
    <row r="4" spans="1:12" ht="40.5" x14ac:dyDescent="0.3">
      <c r="A4" s="187" t="s">
        <v>24</v>
      </c>
      <c r="B4" s="187"/>
      <c r="C4" s="187"/>
      <c r="D4" s="187"/>
      <c r="E4" s="187"/>
      <c r="F4" s="187"/>
      <c r="G4" s="186"/>
      <c r="H4" s="186"/>
      <c r="I4" s="49"/>
      <c r="J4" s="49"/>
      <c r="K4" s="50" t="s">
        <v>45</v>
      </c>
      <c r="L4" s="48"/>
    </row>
    <row r="5" spans="1:12" ht="21" thickBot="1" x14ac:dyDescent="0.35">
      <c r="A5" s="51"/>
      <c r="B5" s="51"/>
      <c r="C5" s="51"/>
      <c r="D5" s="51"/>
      <c r="E5" s="51"/>
      <c r="F5" s="51"/>
      <c r="G5" s="52"/>
      <c r="H5" s="52"/>
      <c r="I5" s="49"/>
      <c r="J5" s="49"/>
      <c r="K5" s="48"/>
      <c r="L5" s="48"/>
    </row>
    <row r="6" spans="1:12" ht="21.75" thickTop="1" thickBot="1" x14ac:dyDescent="0.35">
      <c r="A6" s="185" t="s">
        <v>25</v>
      </c>
      <c r="B6" s="186"/>
      <c r="C6" s="186"/>
      <c r="D6" s="186"/>
      <c r="E6" s="186"/>
      <c r="F6" s="186"/>
      <c r="G6" s="188" t="s">
        <v>14</v>
      </c>
      <c r="H6" s="189"/>
      <c r="I6" s="49"/>
      <c r="J6" s="49"/>
      <c r="K6" s="53" t="s">
        <v>46</v>
      </c>
      <c r="L6" s="48"/>
    </row>
    <row r="7" spans="1:12" ht="21.75" thickTop="1" thickBot="1" x14ac:dyDescent="0.35">
      <c r="A7" s="52"/>
      <c r="B7" s="49"/>
      <c r="C7" s="49"/>
      <c r="D7" s="49"/>
      <c r="E7" s="49"/>
      <c r="F7" s="54"/>
      <c r="G7" s="55"/>
      <c r="H7" s="55"/>
      <c r="I7" s="49"/>
      <c r="J7" s="49"/>
      <c r="K7" s="48"/>
      <c r="L7" s="48"/>
    </row>
    <row r="8" spans="1:12" ht="21.75" thickTop="1" thickBot="1" x14ac:dyDescent="0.35">
      <c r="A8" s="52"/>
      <c r="B8" s="185" t="s">
        <v>26</v>
      </c>
      <c r="C8" s="185"/>
      <c r="D8" s="185"/>
      <c r="E8" s="185"/>
      <c r="F8" s="185"/>
      <c r="G8" s="56"/>
      <c r="H8" s="57" t="s">
        <v>27</v>
      </c>
      <c r="I8" s="49"/>
      <c r="J8" s="49"/>
      <c r="K8" s="53" t="s">
        <v>58</v>
      </c>
      <c r="L8" s="48"/>
    </row>
    <row r="9" spans="1:12" ht="21.75" thickTop="1" thickBot="1" x14ac:dyDescent="0.35">
      <c r="A9" s="52"/>
      <c r="B9" s="49"/>
      <c r="C9" s="49"/>
      <c r="D9" s="49"/>
      <c r="E9" s="49"/>
      <c r="F9" s="54"/>
      <c r="G9" s="55"/>
      <c r="H9" s="55"/>
      <c r="I9" s="49"/>
      <c r="J9" s="49"/>
      <c r="K9" s="48" t="s">
        <v>49</v>
      </c>
      <c r="L9" s="48"/>
    </row>
    <row r="10" spans="1:12" ht="21.75" thickTop="1" thickBot="1" x14ac:dyDescent="0.35">
      <c r="A10" s="185" t="s">
        <v>28</v>
      </c>
      <c r="B10" s="186"/>
      <c r="C10" s="186"/>
      <c r="D10" s="186"/>
      <c r="E10" s="186"/>
      <c r="F10" s="186"/>
      <c r="G10" s="58"/>
      <c r="H10" s="57" t="s">
        <v>42</v>
      </c>
      <c r="I10" s="49"/>
      <c r="J10" s="49"/>
      <c r="K10" s="53" t="s">
        <v>59</v>
      </c>
      <c r="L10" s="48"/>
    </row>
    <row r="11" spans="1:12" ht="21.75" thickTop="1" thickBot="1" x14ac:dyDescent="0.35">
      <c r="A11" s="191"/>
      <c r="B11" s="192"/>
      <c r="C11" s="192"/>
      <c r="D11" s="192"/>
      <c r="E11" s="192"/>
      <c r="F11" s="192"/>
      <c r="G11" s="192"/>
      <c r="H11" s="192"/>
      <c r="I11" s="192"/>
      <c r="J11" s="52"/>
      <c r="K11" s="48" t="s">
        <v>61</v>
      </c>
      <c r="L11" s="48"/>
    </row>
    <row r="12" spans="1:12" ht="21" thickTop="1" x14ac:dyDescent="0.3">
      <c r="A12" s="195" t="s">
        <v>31</v>
      </c>
      <c r="B12" s="195"/>
      <c r="C12" s="195"/>
      <c r="D12" s="195"/>
      <c r="E12" s="195"/>
      <c r="F12" s="195"/>
      <c r="G12" s="195"/>
      <c r="H12" s="195"/>
      <c r="I12" s="195"/>
      <c r="J12" s="46"/>
      <c r="K12" s="59"/>
      <c r="L12" s="48"/>
    </row>
    <row r="13" spans="1:12" ht="20.25" x14ac:dyDescent="0.3">
      <c r="A13" s="193" t="s">
        <v>33</v>
      </c>
      <c r="B13" s="186"/>
      <c r="C13" s="194" t="s">
        <v>32</v>
      </c>
      <c r="D13" s="194"/>
      <c r="E13" s="194"/>
      <c r="F13" s="194"/>
      <c r="G13" s="194"/>
      <c r="H13" s="194"/>
      <c r="I13" s="49"/>
      <c r="J13" s="49"/>
      <c r="K13" s="52"/>
      <c r="L13" s="48"/>
    </row>
    <row r="14" spans="1:12" ht="23.25" x14ac:dyDescent="0.3">
      <c r="A14" s="186"/>
      <c r="B14" s="186"/>
      <c r="C14" s="194"/>
      <c r="D14" s="194"/>
      <c r="E14" s="194"/>
      <c r="F14" s="194"/>
      <c r="G14" s="194"/>
      <c r="H14" s="194"/>
      <c r="I14" s="49"/>
      <c r="J14" s="49"/>
      <c r="K14" s="68" t="s">
        <v>44</v>
      </c>
      <c r="L14" s="48"/>
    </row>
    <row r="15" spans="1:12" ht="20.25" x14ac:dyDescent="0.3">
      <c r="A15" s="186"/>
      <c r="B15" s="186"/>
      <c r="C15" s="194"/>
      <c r="D15" s="194"/>
      <c r="E15" s="194"/>
      <c r="F15" s="194"/>
      <c r="G15" s="194"/>
      <c r="H15" s="194"/>
      <c r="I15" s="49"/>
      <c r="J15" s="49"/>
      <c r="K15" s="60" t="s">
        <v>43</v>
      </c>
      <c r="L15" s="48"/>
    </row>
    <row r="16" spans="1:12" ht="20.25" x14ac:dyDescent="0.3">
      <c r="A16" s="52"/>
      <c r="B16" s="52"/>
      <c r="C16" s="52"/>
      <c r="D16" s="190" t="s">
        <v>40</v>
      </c>
      <c r="E16" s="190"/>
      <c r="F16" s="190"/>
      <c r="G16" s="190"/>
      <c r="H16" s="190"/>
      <c r="I16" s="61">
        <f>VLOOKUP(G6,'Estimate Your Bill'!A17:D23,4,FALSE)</f>
        <v>11.25</v>
      </c>
      <c r="J16" s="61"/>
      <c r="K16" s="48" t="s">
        <v>47</v>
      </c>
      <c r="L16" s="48"/>
    </row>
    <row r="17" spans="1:12" ht="20.25" x14ac:dyDescent="0.3">
      <c r="A17" s="193" t="s">
        <v>34</v>
      </c>
      <c r="B17" s="186"/>
      <c r="C17" s="194" t="s">
        <v>52</v>
      </c>
      <c r="D17" s="194"/>
      <c r="E17" s="194"/>
      <c r="F17" s="194"/>
      <c r="G17" s="194"/>
      <c r="H17" s="194"/>
      <c r="I17" s="49"/>
      <c r="J17" s="49"/>
      <c r="K17" s="48" t="s">
        <v>141</v>
      </c>
      <c r="L17" s="48"/>
    </row>
    <row r="18" spans="1:12" ht="20.25" x14ac:dyDescent="0.3">
      <c r="A18" s="186"/>
      <c r="B18" s="186"/>
      <c r="C18" s="194"/>
      <c r="D18" s="194"/>
      <c r="E18" s="194"/>
      <c r="F18" s="194"/>
      <c r="G18" s="194"/>
      <c r="H18" s="194"/>
      <c r="I18" s="49"/>
      <c r="J18" s="49"/>
      <c r="K18" s="48" t="s">
        <v>142</v>
      </c>
      <c r="L18" s="48"/>
    </row>
    <row r="19" spans="1:12" ht="20.25" x14ac:dyDescent="0.3">
      <c r="A19" s="52"/>
      <c r="B19" s="52"/>
      <c r="C19" s="52"/>
      <c r="D19" s="190" t="s">
        <v>40</v>
      </c>
      <c r="E19" s="190"/>
      <c r="F19" s="190"/>
      <c r="G19" s="190"/>
      <c r="H19" s="190"/>
      <c r="I19" s="61">
        <f>G8*VLOOKUP(G6,'Estimate Your Bill'!A17:I23,5,FALSE)</f>
        <v>0</v>
      </c>
      <c r="J19" s="61"/>
      <c r="K19" s="48" t="s">
        <v>48</v>
      </c>
      <c r="L19" s="48"/>
    </row>
    <row r="20" spans="1:12" ht="20.25" x14ac:dyDescent="0.3">
      <c r="A20" s="52"/>
      <c r="B20" s="52"/>
      <c r="C20" s="52"/>
      <c r="D20" s="62"/>
      <c r="E20" s="62"/>
      <c r="F20" s="62"/>
      <c r="G20" s="62"/>
      <c r="H20" s="62"/>
      <c r="I20" s="61"/>
      <c r="J20" s="61"/>
      <c r="K20" s="48" t="s">
        <v>143</v>
      </c>
      <c r="L20" s="48"/>
    </row>
    <row r="21" spans="1:12" ht="20.25" x14ac:dyDescent="0.3">
      <c r="A21" s="193" t="s">
        <v>35</v>
      </c>
      <c r="B21" s="194"/>
      <c r="C21" s="194" t="s">
        <v>36</v>
      </c>
      <c r="D21" s="194"/>
      <c r="E21" s="194"/>
      <c r="F21" s="194"/>
      <c r="G21" s="194"/>
      <c r="H21" s="194"/>
      <c r="I21" s="49"/>
      <c r="J21" s="49"/>
      <c r="K21" s="48" t="s">
        <v>144</v>
      </c>
      <c r="L21" s="48"/>
    </row>
    <row r="22" spans="1:12" ht="20.25" x14ac:dyDescent="0.3">
      <c r="A22" s="194"/>
      <c r="B22" s="194"/>
      <c r="C22" s="194"/>
      <c r="D22" s="194"/>
      <c r="E22" s="194"/>
      <c r="F22" s="194"/>
      <c r="G22" s="194"/>
      <c r="H22" s="194"/>
      <c r="I22" s="49"/>
      <c r="J22" s="49"/>
      <c r="K22" s="48" t="s">
        <v>145</v>
      </c>
      <c r="L22" s="48"/>
    </row>
    <row r="23" spans="1:12" ht="20.25" x14ac:dyDescent="0.3">
      <c r="A23" s="186"/>
      <c r="B23" s="186"/>
      <c r="C23" s="186"/>
      <c r="D23" s="186"/>
      <c r="E23" s="186"/>
      <c r="F23" s="186"/>
      <c r="G23" s="186"/>
      <c r="H23" s="186"/>
      <c r="I23" s="49"/>
      <c r="J23" s="49"/>
      <c r="K23" s="48" t="s">
        <v>146</v>
      </c>
      <c r="L23" s="48"/>
    </row>
    <row r="24" spans="1:12" ht="40.5" x14ac:dyDescent="0.3">
      <c r="A24" s="52"/>
      <c r="B24" s="52"/>
      <c r="C24" s="52"/>
      <c r="D24" s="190" t="s">
        <v>40</v>
      </c>
      <c r="E24" s="190"/>
      <c r="F24" s="190"/>
      <c r="G24" s="190"/>
      <c r="H24" s="190"/>
      <c r="I24" s="61">
        <f>G10*VLOOKUP(G6,'Estimate Your Bill'!A17:G23,7,FALSE)</f>
        <v>0</v>
      </c>
      <c r="J24" s="61"/>
      <c r="K24" s="63" t="s">
        <v>147</v>
      </c>
      <c r="L24" s="48"/>
    </row>
    <row r="25" spans="1:12" ht="20.25" x14ac:dyDescent="0.3">
      <c r="A25" s="52"/>
      <c r="B25" s="52"/>
      <c r="C25" s="52"/>
      <c r="D25" s="62"/>
      <c r="E25" s="62"/>
      <c r="F25" s="62"/>
      <c r="G25" s="62"/>
      <c r="H25" s="62"/>
      <c r="I25" s="61"/>
      <c r="J25" s="61"/>
      <c r="K25" s="48"/>
      <c r="L25" s="48"/>
    </row>
    <row r="26" spans="1:12" ht="20.25" x14ac:dyDescent="0.3">
      <c r="A26" s="193" t="s">
        <v>37</v>
      </c>
      <c r="B26" s="186"/>
      <c r="C26" s="194" t="s">
        <v>41</v>
      </c>
      <c r="D26" s="194"/>
      <c r="E26" s="194"/>
      <c r="F26" s="194"/>
      <c r="G26" s="194"/>
      <c r="H26" s="194"/>
      <c r="I26" s="49"/>
      <c r="J26" s="49"/>
      <c r="K26" s="48"/>
      <c r="L26" s="48"/>
    </row>
    <row r="27" spans="1:12" ht="20.25" x14ac:dyDescent="0.3">
      <c r="A27" s="186"/>
      <c r="B27" s="186"/>
      <c r="C27" s="194"/>
      <c r="D27" s="194"/>
      <c r="E27" s="194"/>
      <c r="F27" s="194"/>
      <c r="G27" s="194"/>
      <c r="H27" s="194"/>
      <c r="I27" s="49"/>
      <c r="J27" s="49"/>
      <c r="K27" s="60" t="s">
        <v>50</v>
      </c>
      <c r="L27" s="48"/>
    </row>
    <row r="28" spans="1:12" ht="20.25" x14ac:dyDescent="0.3">
      <c r="A28" s="52"/>
      <c r="B28" s="52"/>
      <c r="C28" s="52"/>
      <c r="D28" s="190" t="s">
        <v>40</v>
      </c>
      <c r="E28" s="190"/>
      <c r="F28" s="190"/>
      <c r="G28" s="190"/>
      <c r="H28" s="190"/>
      <c r="I28" s="61">
        <f>G8*VLOOKUP(G6,'Estimate Your Bill'!A17:F23,6,FALSE)</f>
        <v>0</v>
      </c>
      <c r="J28" s="61"/>
      <c r="K28" s="52" t="s">
        <v>51</v>
      </c>
      <c r="L28" s="48"/>
    </row>
    <row r="29" spans="1:12" ht="21" thickBot="1" x14ac:dyDescent="0.35">
      <c r="A29" s="52"/>
      <c r="B29" s="52"/>
      <c r="C29" s="52"/>
      <c r="D29" s="62"/>
      <c r="E29" s="62"/>
      <c r="F29" s="62"/>
      <c r="G29" s="62"/>
      <c r="H29" s="62"/>
      <c r="I29" s="48"/>
      <c r="J29" s="48"/>
      <c r="K29" s="48"/>
      <c r="L29" s="48"/>
    </row>
    <row r="30" spans="1:12" ht="21" thickBot="1" x14ac:dyDescent="0.35">
      <c r="A30" s="52"/>
      <c r="B30" s="52"/>
      <c r="C30" s="52"/>
      <c r="D30" s="62"/>
      <c r="E30" s="62"/>
      <c r="F30" s="62"/>
      <c r="G30" s="62"/>
      <c r="H30" s="62" t="s">
        <v>39</v>
      </c>
      <c r="I30" s="64">
        <f>I28+I24+I19+I16</f>
        <v>11.25</v>
      </c>
      <c r="J30" s="65"/>
      <c r="K30" s="48"/>
      <c r="L30" s="48"/>
    </row>
    <row r="31" spans="1:12" ht="20.25" x14ac:dyDescent="0.3">
      <c r="A31" s="193" t="s">
        <v>38</v>
      </c>
      <c r="B31" s="186"/>
      <c r="C31" s="193" t="s">
        <v>38</v>
      </c>
      <c r="D31" s="193"/>
      <c r="E31" s="193"/>
      <c r="F31" s="193"/>
      <c r="G31" s="193"/>
      <c r="H31" s="193"/>
      <c r="I31" s="198"/>
      <c r="J31" s="47"/>
      <c r="K31" s="60" t="s">
        <v>53</v>
      </c>
      <c r="L31" s="48"/>
    </row>
    <row r="32" spans="1:12" ht="15.6" customHeight="1" x14ac:dyDescent="0.3">
      <c r="A32" s="196" t="s">
        <v>29</v>
      </c>
      <c r="B32" s="186"/>
      <c r="C32" s="197" t="s">
        <v>30</v>
      </c>
      <c r="D32" s="197"/>
      <c r="E32" s="197"/>
      <c r="F32" s="197"/>
      <c r="G32" s="197"/>
      <c r="H32" s="197"/>
      <c r="I32" s="66"/>
      <c r="J32" s="66"/>
      <c r="K32" s="184" t="s">
        <v>60</v>
      </c>
      <c r="L32" s="48"/>
    </row>
    <row r="33" spans="1:12" ht="20.25" x14ac:dyDescent="0.3">
      <c r="A33" s="186"/>
      <c r="B33" s="186"/>
      <c r="C33" s="197"/>
      <c r="D33" s="197"/>
      <c r="E33" s="197"/>
      <c r="F33" s="197"/>
      <c r="G33" s="197"/>
      <c r="H33" s="197"/>
      <c r="I33" s="66"/>
      <c r="J33" s="66"/>
      <c r="K33" s="184"/>
      <c r="L33" s="48"/>
    </row>
    <row r="34" spans="1:12" ht="20.25" x14ac:dyDescent="0.3">
      <c r="A34" s="48"/>
      <c r="B34" s="48"/>
      <c r="C34" s="48"/>
      <c r="D34" s="48"/>
      <c r="E34" s="48"/>
      <c r="F34" s="48"/>
      <c r="G34" s="48"/>
      <c r="H34" s="48"/>
      <c r="I34" s="67"/>
      <c r="J34" s="67"/>
      <c r="K34" s="184"/>
      <c r="L34" s="48"/>
    </row>
    <row r="35" spans="1:12" ht="20.25" x14ac:dyDescent="0.3">
      <c r="A35" s="48"/>
      <c r="B35" s="48"/>
      <c r="C35" s="48"/>
      <c r="D35" s="48"/>
      <c r="E35" s="48"/>
      <c r="F35" s="48"/>
      <c r="G35" s="48"/>
      <c r="H35" s="48"/>
      <c r="I35" s="67"/>
      <c r="J35" s="67"/>
      <c r="K35" s="48"/>
      <c r="L35" s="48"/>
    </row>
  </sheetData>
  <mergeCells count="25">
    <mergeCell ref="C21:H23"/>
    <mergeCell ref="A26:B27"/>
    <mergeCell ref="C26:H27"/>
    <mergeCell ref="D24:H24"/>
    <mergeCell ref="A32:B33"/>
    <mergeCell ref="C32:H33"/>
    <mergeCell ref="A31:B31"/>
    <mergeCell ref="C31:I31"/>
    <mergeCell ref="D28:H28"/>
    <mergeCell ref="A2:I2"/>
    <mergeCell ref="K32:K34"/>
    <mergeCell ref="A10:F10"/>
    <mergeCell ref="A4:H4"/>
    <mergeCell ref="A6:F6"/>
    <mergeCell ref="G6:H6"/>
    <mergeCell ref="B8:F8"/>
    <mergeCell ref="D19:H19"/>
    <mergeCell ref="A11:I11"/>
    <mergeCell ref="A13:B15"/>
    <mergeCell ref="C13:H15"/>
    <mergeCell ref="D16:H16"/>
    <mergeCell ref="A17:B18"/>
    <mergeCell ref="C17:H18"/>
    <mergeCell ref="A12:I12"/>
    <mergeCell ref="A21:B23"/>
  </mergeCells>
  <conditionalFormatting sqref="A31:B31">
    <cfRule type="cellIs" dxfId="1" priority="1" stopIfTrue="1" operator="equal">
      <formula>"SURCHARGE"</formula>
    </cfRule>
  </conditionalFormatting>
  <conditionalFormatting sqref="C31:H31">
    <cfRule type="cellIs" dxfId="0" priority="2" stopIfTrue="1" operator="greaterThan">
      <formula>"""Y???"""</formula>
    </cfRule>
  </conditionalFormatting>
  <dataValidations count="1">
    <dataValidation type="whole" operator="greaterThanOrEqual" allowBlank="1" showInputMessage="1" showErrorMessage="1" errorTitle="NUMBER ERROR" error="PLEASE ENTER A NUMBER GREATER THAN ZERO (0)." sqref="G8 G10" xr:uid="{00000000-0002-0000-0200-000000000000}">
      <formula1>1</formula1>
    </dataValidation>
  </dataValidations>
  <pageMargins left="0.25" right="0.25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'Estimate Your Bill'!$A$17:$A$23</xm:f>
          </x14:formula1>
          <xm:sqref>G6:H6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1:I44"/>
  <sheetViews>
    <sheetView showGridLines="0" zoomScale="120" zoomScaleNormal="120" workbookViewId="0">
      <selection activeCell="I30" sqref="I30"/>
    </sheetView>
  </sheetViews>
  <sheetFormatPr defaultRowHeight="15" x14ac:dyDescent="0.2"/>
  <cols>
    <col min="1" max="1" width="33.44140625" customWidth="1"/>
    <col min="2" max="3" width="14.77734375" customWidth="1"/>
    <col min="4" max="4" width="8.88671875" customWidth="1"/>
    <col min="5" max="5" width="10.109375" customWidth="1"/>
    <col min="6" max="7" width="8.88671875" customWidth="1"/>
    <col min="8" max="8" width="8.88671875" hidden="1" customWidth="1"/>
    <col min="9" max="9" width="17.44140625" customWidth="1"/>
  </cols>
  <sheetData>
    <row r="1" spans="1:9" ht="76.5" customHeight="1" x14ac:dyDescent="0.2"/>
    <row r="2" spans="1:9" ht="11.1" hidden="1" customHeight="1" x14ac:dyDescent="0.2"/>
    <row r="3" spans="1:9" ht="15.6" hidden="1" customHeight="1" x14ac:dyDescent="0.25">
      <c r="A3" s="11" t="s">
        <v>54</v>
      </c>
      <c r="B3" s="12"/>
      <c r="C3" s="12"/>
      <c r="D3" s="13" t="s">
        <v>8</v>
      </c>
      <c r="E3" s="13" t="s">
        <v>7</v>
      </c>
      <c r="F3" s="13" t="s">
        <v>4</v>
      </c>
      <c r="G3" s="13" t="s">
        <v>6</v>
      </c>
      <c r="H3" s="13" t="s">
        <v>16</v>
      </c>
      <c r="I3" s="200" t="s">
        <v>19</v>
      </c>
    </row>
    <row r="4" spans="1:9" ht="15.75" hidden="1" x14ac:dyDescent="0.25">
      <c r="A4" s="14"/>
      <c r="B4" s="15" t="s">
        <v>16</v>
      </c>
      <c r="C4" s="15" t="s">
        <v>6</v>
      </c>
      <c r="D4" s="15" t="s">
        <v>5</v>
      </c>
      <c r="E4" s="15" t="s">
        <v>5</v>
      </c>
      <c r="F4" s="15" t="s">
        <v>5</v>
      </c>
      <c r="G4" s="15" t="s">
        <v>5</v>
      </c>
      <c r="H4" s="15" t="s">
        <v>5</v>
      </c>
      <c r="I4" s="201"/>
    </row>
    <row r="5" spans="1:9" ht="15.75" hidden="1" x14ac:dyDescent="0.25">
      <c r="A5" s="10" t="s">
        <v>18</v>
      </c>
      <c r="B5" s="16" t="s">
        <v>17</v>
      </c>
      <c r="C5" s="16" t="s">
        <v>15</v>
      </c>
      <c r="D5" s="16" t="s">
        <v>3</v>
      </c>
      <c r="E5" s="16" t="s">
        <v>56</v>
      </c>
      <c r="F5" s="16" t="s">
        <v>57</v>
      </c>
      <c r="G5" s="16" t="s">
        <v>1</v>
      </c>
      <c r="H5" s="17" t="s">
        <v>2</v>
      </c>
      <c r="I5" s="202"/>
    </row>
    <row r="6" spans="1:9" hidden="1" x14ac:dyDescent="0.2">
      <c r="A6" s="18" t="s">
        <v>14</v>
      </c>
      <c r="B6" s="19">
        <v>622</v>
      </c>
      <c r="C6" s="20">
        <v>0</v>
      </c>
      <c r="D6" s="21">
        <v>11.25</v>
      </c>
      <c r="E6" s="22">
        <v>0.11269999999999999</v>
      </c>
      <c r="F6" s="23">
        <v>1.059E-2</v>
      </c>
      <c r="G6" s="21" t="s">
        <v>0</v>
      </c>
      <c r="H6" s="22">
        <f t="shared" ref="H6:H12" si="0">E6+F6</f>
        <v>0.12329</v>
      </c>
      <c r="I6" s="24">
        <f>D6+(E6*Customer_Class[[#This Row],[(kWh/Mo)]])+(F6*Customer_Class[[#This Row],[(kWh/Mo)]])</f>
        <v>87.93638</v>
      </c>
    </row>
    <row r="7" spans="1:9" hidden="1" x14ac:dyDescent="0.2">
      <c r="A7" s="18" t="s">
        <v>55</v>
      </c>
      <c r="B7" s="19">
        <v>364</v>
      </c>
      <c r="C7" s="19">
        <v>0</v>
      </c>
      <c r="D7" s="25">
        <v>11.25</v>
      </c>
      <c r="E7" s="26">
        <v>9.8900000000000002E-2</v>
      </c>
      <c r="F7" s="23">
        <v>1.059E-2</v>
      </c>
      <c r="G7" s="25" t="s">
        <v>0</v>
      </c>
      <c r="H7" s="22">
        <f t="shared" si="0"/>
        <v>0.10949</v>
      </c>
      <c r="I7" s="24">
        <f>D7+(E7*Customer_Class[[#This Row],[(kWh/Mo)]])+(F7*Customer_Class[[#This Row],[(kWh/Mo)]])</f>
        <v>51.10436</v>
      </c>
    </row>
    <row r="8" spans="1:9" hidden="1" x14ac:dyDescent="0.2">
      <c r="A8" s="18" t="s">
        <v>12</v>
      </c>
      <c r="B8" s="19">
        <v>882</v>
      </c>
      <c r="C8" s="19">
        <v>0</v>
      </c>
      <c r="D8" s="25">
        <v>45.85</v>
      </c>
      <c r="E8" s="26">
        <v>0.1351</v>
      </c>
      <c r="F8" s="23">
        <v>1.059E-2</v>
      </c>
      <c r="G8" s="25" t="s">
        <v>0</v>
      </c>
      <c r="H8" s="22">
        <f t="shared" si="0"/>
        <v>0.14568999999999999</v>
      </c>
      <c r="I8" s="24">
        <f>D8+(E8*Customer_Class[[#This Row],[(kWh/Mo)]])+(F8*Customer_Class[[#This Row],[(kWh/Mo)]])</f>
        <v>174.34858</v>
      </c>
    </row>
    <row r="9" spans="1:9" hidden="1" x14ac:dyDescent="0.2">
      <c r="A9" s="18" t="s">
        <v>158</v>
      </c>
      <c r="B9" s="19">
        <v>6173</v>
      </c>
      <c r="C9" s="27">
        <v>22</v>
      </c>
      <c r="D9" s="25">
        <v>43.67</v>
      </c>
      <c r="E9" s="26">
        <v>7.0699999999999999E-2</v>
      </c>
      <c r="F9" s="23">
        <v>1.059E-2</v>
      </c>
      <c r="G9" s="25">
        <v>15.37</v>
      </c>
      <c r="H9" s="22">
        <f t="shared" si="0"/>
        <v>8.1290000000000001E-2</v>
      </c>
      <c r="I9" s="24">
        <f>Customer_Class[[#This Row],[($/Mo)]]+(Customer_Class[[#This Row],[(kWh/Mo)]]*Customer_Class[[#This Row],[($/kWh)]])+(Customer_Class[[#This Row],[(kWh/Mo)]]*Customer_Class[[#This Row],[($/kWh)2]])+(Customer_Class[[#This Row],[(kW)]]*Customer_Class[[#This Row],[($/kw)]])</f>
        <v>883.61316999999997</v>
      </c>
    </row>
    <row r="10" spans="1:9" hidden="1" x14ac:dyDescent="0.2">
      <c r="A10" s="18" t="s">
        <v>159</v>
      </c>
      <c r="B10" s="19">
        <v>67498</v>
      </c>
      <c r="C10" s="27">
        <v>176</v>
      </c>
      <c r="D10" s="21">
        <v>70.48</v>
      </c>
      <c r="E10" s="22">
        <v>7.0599999999999996E-2</v>
      </c>
      <c r="F10" s="23">
        <v>1.059E-2</v>
      </c>
      <c r="G10" s="21">
        <v>18.760000000000002</v>
      </c>
      <c r="H10" s="22">
        <f t="shared" si="0"/>
        <v>8.1189999999999998E-2</v>
      </c>
      <c r="I10" s="24">
        <f>Customer_Class[[#This Row],[($/Mo)]]+(Customer_Class[[#This Row],[(kWh/Mo)]]*Customer_Class[[#This Row],[($/kWh)]])+(Customer_Class[[#This Row],[(kWh/Mo)]]*Customer_Class[[#This Row],[($/kWh)2]])+(Customer_Class[[#This Row],[(kW)]]*Customer_Class[[#This Row],[($/kw)]])</f>
        <v>8852.4026200000008</v>
      </c>
    </row>
    <row r="11" spans="1:9" hidden="1" x14ac:dyDescent="0.2">
      <c r="A11" s="18" t="s">
        <v>9</v>
      </c>
      <c r="B11" s="19">
        <v>446703</v>
      </c>
      <c r="C11" s="19">
        <v>1049</v>
      </c>
      <c r="D11" s="21">
        <v>136.41999999999999</v>
      </c>
      <c r="E11" s="22">
        <v>6.6900000000000001E-2</v>
      </c>
      <c r="F11" s="23">
        <v>1.059E-2</v>
      </c>
      <c r="G11" s="21">
        <v>17.84</v>
      </c>
      <c r="H11" s="22">
        <f t="shared" si="0"/>
        <v>7.7490000000000003E-2</v>
      </c>
      <c r="I11" s="24">
        <f>Customer_Class[[#This Row],[($/Mo)]]+(Customer_Class[[#This Row],[(kWh/Mo)]]*Customer_Class[[#This Row],[($/kWh)]])+(Customer_Class[[#This Row],[(kWh/Mo)]]*Customer_Class[[#This Row],[($/kWh)2]])+(Customer_Class[[#This Row],[(kW)]]*Customer_Class[[#This Row],[($/kw)]])</f>
        <v>53465.59547</v>
      </c>
    </row>
    <row r="12" spans="1:9" ht="15.75" hidden="1" thickBot="1" x14ac:dyDescent="0.25">
      <c r="A12" s="28" t="s">
        <v>20</v>
      </c>
      <c r="B12" s="29">
        <v>2198984</v>
      </c>
      <c r="C12" s="29">
        <v>4364</v>
      </c>
      <c r="D12" s="30">
        <v>120</v>
      </c>
      <c r="E12" s="31">
        <v>7.1099999999999997E-2</v>
      </c>
      <c r="F12" s="23">
        <v>1.059E-2</v>
      </c>
      <c r="G12" s="30">
        <v>17.84</v>
      </c>
      <c r="H12" s="32">
        <f t="shared" si="0"/>
        <v>8.1689999999999999E-2</v>
      </c>
      <c r="I12" s="24">
        <f>Customer_Class[[#This Row],[($/Mo)]]+(Customer_Class[[#This Row],[(kWh/Mo)]]*Customer_Class[[#This Row],[($/kWh)]])+(Customer_Class[[#This Row],[(kWh/Mo)]]*Customer_Class[[#This Row],[($/kWh)2]])+(Customer_Class[[#This Row],[(kW)]]*Customer_Class[[#This Row],[($/kw)]])</f>
        <v>257608.76296000002</v>
      </c>
    </row>
    <row r="14" spans="1:9" ht="15.6" customHeight="1" x14ac:dyDescent="0.25">
      <c r="A14" s="79" t="s">
        <v>161</v>
      </c>
      <c r="B14" s="33" t="s">
        <v>21</v>
      </c>
      <c r="C14" s="33" t="s">
        <v>22</v>
      </c>
      <c r="D14" s="34" t="s">
        <v>8</v>
      </c>
      <c r="E14" s="34" t="s">
        <v>7</v>
      </c>
      <c r="F14" s="34" t="s">
        <v>4</v>
      </c>
      <c r="G14" s="34" t="s">
        <v>6</v>
      </c>
      <c r="H14" s="34" t="s">
        <v>16</v>
      </c>
      <c r="I14" s="203" t="s">
        <v>23</v>
      </c>
    </row>
    <row r="15" spans="1:9" ht="15.75" x14ac:dyDescent="0.25">
      <c r="B15" s="33" t="s">
        <v>16</v>
      </c>
      <c r="C15" s="33" t="s">
        <v>6</v>
      </c>
      <c r="D15" s="34" t="s">
        <v>5</v>
      </c>
      <c r="E15" s="34" t="s">
        <v>5</v>
      </c>
      <c r="F15" s="34" t="s">
        <v>5</v>
      </c>
      <c r="G15" s="34" t="s">
        <v>5</v>
      </c>
      <c r="H15" s="34" t="s">
        <v>5</v>
      </c>
      <c r="I15" s="203"/>
    </row>
    <row r="16" spans="1:9" ht="15.75" x14ac:dyDescent="0.25">
      <c r="A16" s="35" t="s">
        <v>18</v>
      </c>
      <c r="B16" s="36" t="s">
        <v>17</v>
      </c>
      <c r="C16" s="36" t="s">
        <v>15</v>
      </c>
      <c r="D16" s="34" t="s">
        <v>3</v>
      </c>
      <c r="E16" s="34" t="s">
        <v>2</v>
      </c>
      <c r="F16" s="34" t="s">
        <v>2</v>
      </c>
      <c r="G16" s="34" t="s">
        <v>1</v>
      </c>
      <c r="H16" s="34" t="s">
        <v>2</v>
      </c>
      <c r="I16" s="203"/>
    </row>
    <row r="17" spans="1:9" x14ac:dyDescent="0.2">
      <c r="A17" s="37" t="s">
        <v>14</v>
      </c>
      <c r="B17" s="80">
        <v>0</v>
      </c>
      <c r="C17" s="38" t="s">
        <v>0</v>
      </c>
      <c r="D17" s="39">
        <v>11.25</v>
      </c>
      <c r="E17" s="40">
        <v>0.11269999999999999</v>
      </c>
      <c r="F17" s="41">
        <v>7.9380000000000006E-2</v>
      </c>
      <c r="G17" s="39">
        <v>0</v>
      </c>
      <c r="H17" s="40">
        <f>E17+F17</f>
        <v>0.19208</v>
      </c>
      <c r="I17" s="81">
        <f>D17+(E17*B17)+(F17*B17)</f>
        <v>11.25</v>
      </c>
    </row>
    <row r="18" spans="1:9" x14ac:dyDescent="0.2">
      <c r="A18" s="37" t="s">
        <v>13</v>
      </c>
      <c r="B18" s="80">
        <f>IF(Calculator!$G$6='Estimate Your Bill'!A18,Calculator!$G$8,0)</f>
        <v>0</v>
      </c>
      <c r="C18" s="38" t="s">
        <v>0</v>
      </c>
      <c r="D18" s="39">
        <v>11.25</v>
      </c>
      <c r="E18" s="40">
        <v>9.8900000000000002E-2</v>
      </c>
      <c r="F18" s="41">
        <v>7.9380000000000006E-2</v>
      </c>
      <c r="G18" s="39">
        <v>0</v>
      </c>
      <c r="H18" s="40">
        <f t="shared" ref="H18:H23" si="1">E18+F18</f>
        <v>0.17827999999999999</v>
      </c>
      <c r="I18" s="81">
        <f t="shared" ref="I18:I19" si="2">D18+(E18*B18)+(F18*B18)</f>
        <v>11.25</v>
      </c>
    </row>
    <row r="19" spans="1:9" x14ac:dyDescent="0.2">
      <c r="A19" s="44" t="s">
        <v>12</v>
      </c>
      <c r="B19" s="80">
        <f>IF(Calculator!$G$6='Estimate Your Bill'!A19,Calculator!$G$8,0)</f>
        <v>0</v>
      </c>
      <c r="C19" s="38" t="s">
        <v>0</v>
      </c>
      <c r="D19" s="42">
        <v>45.85</v>
      </c>
      <c r="E19" s="43">
        <v>0.1351</v>
      </c>
      <c r="F19" s="41">
        <v>7.9380000000000006E-2</v>
      </c>
      <c r="G19" s="42">
        <v>0</v>
      </c>
      <c r="H19" s="40">
        <f t="shared" si="1"/>
        <v>0.21448</v>
      </c>
      <c r="I19" s="82">
        <f t="shared" si="2"/>
        <v>45.85</v>
      </c>
    </row>
    <row r="20" spans="1:9" x14ac:dyDescent="0.2">
      <c r="A20" s="44" t="s">
        <v>11</v>
      </c>
      <c r="B20" s="80">
        <f>IF(Calculator!$G$6='Estimate Your Bill'!A20,Calculator!$G$8,0)</f>
        <v>0</v>
      </c>
      <c r="C20" s="80">
        <f>IF(Calculator!$G$6='Estimate Your Bill'!A20,Calculator!$G$10,0)</f>
        <v>0</v>
      </c>
      <c r="D20" s="42">
        <v>43.67</v>
      </c>
      <c r="E20" s="43">
        <v>7.0699999999999999E-2</v>
      </c>
      <c r="F20" s="41">
        <v>7.9380000000000006E-2</v>
      </c>
      <c r="G20" s="42">
        <v>15.37</v>
      </c>
      <c r="H20" s="40">
        <f t="shared" si="1"/>
        <v>0.15007999999999999</v>
      </c>
      <c r="I20" s="82">
        <f t="shared" ref="I20:I23" si="3">D20+(E20*B20)+(F20*B20)+(G20*C20)</f>
        <v>43.67</v>
      </c>
    </row>
    <row r="21" spans="1:9" x14ac:dyDescent="0.2">
      <c r="A21" s="44" t="s">
        <v>10</v>
      </c>
      <c r="B21" s="80">
        <f>IF(Calculator!$G$6='Estimate Your Bill'!A21,Calculator!$G$8,0)</f>
        <v>0</v>
      </c>
      <c r="C21" s="80">
        <f>IF(Calculator!$G$6='Estimate Your Bill'!A21,Calculator!$G$10,0)</f>
        <v>0</v>
      </c>
      <c r="D21" s="39">
        <v>70.48</v>
      </c>
      <c r="E21" s="40">
        <v>7.0599999999999996E-2</v>
      </c>
      <c r="F21" s="41">
        <v>7.9380000000000006E-2</v>
      </c>
      <c r="G21" s="39">
        <v>18.760000000000002</v>
      </c>
      <c r="H21" s="40">
        <f t="shared" si="1"/>
        <v>0.14998</v>
      </c>
      <c r="I21" s="81">
        <f>D21+(E21*B21)+(F21*B21)+(G21*C21)</f>
        <v>70.48</v>
      </c>
    </row>
    <row r="22" spans="1:9" x14ac:dyDescent="0.2">
      <c r="A22" s="44" t="s">
        <v>9</v>
      </c>
      <c r="B22" s="80">
        <f>IF(Calculator!$G$6='Estimate Your Bill'!A22,Calculator!$G$8,0)</f>
        <v>0</v>
      </c>
      <c r="C22" s="80">
        <f>IF(Calculator!$G$6='Estimate Your Bill'!A22,Calculator!$G$10,0)</f>
        <v>0</v>
      </c>
      <c r="D22" s="39">
        <v>136.41999999999999</v>
      </c>
      <c r="E22" s="40">
        <v>6.6900000000000001E-2</v>
      </c>
      <c r="F22" s="41">
        <v>7.9380000000000006E-2</v>
      </c>
      <c r="G22" s="39">
        <v>17.84</v>
      </c>
      <c r="H22" s="40">
        <f t="shared" si="1"/>
        <v>0.14628000000000002</v>
      </c>
      <c r="I22" s="81">
        <f t="shared" si="3"/>
        <v>136.41999999999999</v>
      </c>
    </row>
    <row r="23" spans="1:9" x14ac:dyDescent="0.2">
      <c r="A23" s="44" t="s">
        <v>20</v>
      </c>
      <c r="B23" s="80">
        <f>IF(Calculator!$G$6='Estimate Your Bill'!A23,Calculator!$G$8,0)</f>
        <v>0</v>
      </c>
      <c r="C23" s="80">
        <f>IF(Calculator!$G$6='Estimate Your Bill'!A23,Calculator!$G$10,0)</f>
        <v>0</v>
      </c>
      <c r="D23" s="39">
        <v>120</v>
      </c>
      <c r="E23" s="40">
        <v>7.1099999999999997E-2</v>
      </c>
      <c r="F23" s="41">
        <v>7.9380000000000006E-2</v>
      </c>
      <c r="G23" s="39">
        <v>17.84</v>
      </c>
      <c r="H23" s="40">
        <f t="shared" si="1"/>
        <v>0.15048</v>
      </c>
      <c r="I23" s="81">
        <f t="shared" si="3"/>
        <v>120</v>
      </c>
    </row>
    <row r="24" spans="1:9" ht="15.75" x14ac:dyDescent="0.25">
      <c r="A24" s="45"/>
      <c r="B24" s="45"/>
      <c r="C24" s="45"/>
    </row>
    <row r="25" spans="1:9" ht="24" customHeight="1" x14ac:dyDescent="0.2">
      <c r="A25" s="204" t="s">
        <v>45</v>
      </c>
      <c r="B25" s="204"/>
      <c r="C25" s="204"/>
      <c r="D25" s="204"/>
      <c r="E25" s="204"/>
      <c r="F25" s="204"/>
      <c r="G25" s="204"/>
      <c r="H25" s="204"/>
      <c r="I25" s="204"/>
    </row>
    <row r="26" spans="1:9" ht="15.75" x14ac:dyDescent="0.25">
      <c r="A26" s="45" t="s">
        <v>163</v>
      </c>
    </row>
    <row r="28" spans="1:9" ht="15.75" x14ac:dyDescent="0.25">
      <c r="A28" s="45" t="s">
        <v>162</v>
      </c>
    </row>
    <row r="29" spans="1:9" x14ac:dyDescent="0.2">
      <c r="A29" t="s">
        <v>49</v>
      </c>
    </row>
    <row r="30" spans="1:9" ht="15.75" x14ac:dyDescent="0.25">
      <c r="A30" s="45" t="s">
        <v>164</v>
      </c>
    </row>
    <row r="31" spans="1:9" ht="15.75" x14ac:dyDescent="0.25">
      <c r="A31" s="45"/>
    </row>
    <row r="32" spans="1:9" ht="20.25" x14ac:dyDescent="0.3">
      <c r="A32" s="48"/>
      <c r="B32" s="48"/>
    </row>
    <row r="33" spans="1:6" ht="15.75" x14ac:dyDescent="0.25">
      <c r="B33" s="33"/>
      <c r="C33" s="33"/>
      <c r="D33" s="45"/>
      <c r="E33" s="45"/>
    </row>
    <row r="34" spans="1:6" x14ac:dyDescent="0.2">
      <c r="A34" s="199"/>
      <c r="B34" s="4"/>
      <c r="C34" s="4"/>
      <c r="D34" s="4"/>
      <c r="E34" s="4"/>
    </row>
    <row r="35" spans="1:6" x14ac:dyDescent="0.2">
      <c r="A35" s="199"/>
      <c r="B35" s="4"/>
      <c r="C35" s="4"/>
      <c r="D35" s="4"/>
      <c r="E35" s="4"/>
      <c r="F35" s="4"/>
    </row>
    <row r="36" spans="1:6" x14ac:dyDescent="0.2">
      <c r="A36" s="3"/>
      <c r="B36" s="8"/>
      <c r="C36" s="8"/>
      <c r="D36" s="1"/>
      <c r="E36" s="1"/>
      <c r="F36" s="6"/>
    </row>
    <row r="37" spans="1:6" x14ac:dyDescent="0.2">
      <c r="A37" s="3"/>
      <c r="B37" s="8"/>
      <c r="C37" s="8"/>
      <c r="D37" s="1"/>
      <c r="E37" s="1"/>
      <c r="F37" s="6"/>
    </row>
    <row r="38" spans="1:6" x14ac:dyDescent="0.2">
      <c r="A38" s="3"/>
      <c r="B38" s="5"/>
      <c r="C38" s="5"/>
      <c r="D38" s="1"/>
      <c r="E38" s="1"/>
      <c r="F38" s="6"/>
    </row>
    <row r="39" spans="1:6" x14ac:dyDescent="0.2">
      <c r="A39" s="3"/>
      <c r="B39" s="5"/>
      <c r="C39" s="5"/>
      <c r="D39" s="1"/>
      <c r="E39" s="1"/>
      <c r="F39" s="6"/>
    </row>
    <row r="40" spans="1:6" x14ac:dyDescent="0.2">
      <c r="E40" s="1"/>
    </row>
    <row r="41" spans="1:6" x14ac:dyDescent="0.2">
      <c r="B41" s="7"/>
      <c r="C41" s="7"/>
    </row>
    <row r="44" spans="1:6" x14ac:dyDescent="0.2">
      <c r="B44" s="3"/>
      <c r="C44" s="2"/>
      <c r="D44" s="2"/>
      <c r="E44" s="3"/>
      <c r="F44" s="3"/>
    </row>
  </sheetData>
  <sheetProtection selectLockedCells="1"/>
  <mergeCells count="4">
    <mergeCell ref="A34:A35"/>
    <mergeCell ref="I3:I5"/>
    <mergeCell ref="I14:I16"/>
    <mergeCell ref="A25:I2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499984740745262"/>
  </sheetPr>
  <dimension ref="A2:B70"/>
  <sheetViews>
    <sheetView topLeftCell="A41" workbookViewId="0">
      <selection activeCell="B59" sqref="B59:B70"/>
    </sheetView>
  </sheetViews>
  <sheetFormatPr defaultRowHeight="15" x14ac:dyDescent="0.2"/>
  <cols>
    <col min="1" max="1" width="19.21875" customWidth="1"/>
  </cols>
  <sheetData>
    <row r="2" spans="1:2" ht="15.75" x14ac:dyDescent="0.25">
      <c r="A2" s="70" t="s">
        <v>83</v>
      </c>
    </row>
    <row r="3" spans="1:2" ht="15.75" x14ac:dyDescent="0.25">
      <c r="A3" s="70" t="s">
        <v>71</v>
      </c>
      <c r="B3" s="83">
        <v>1.4999999999999999E-2</v>
      </c>
    </row>
    <row r="4" spans="1:2" ht="15.75" x14ac:dyDescent="0.25">
      <c r="A4" s="70" t="s">
        <v>72</v>
      </c>
      <c r="B4" s="83">
        <v>1.4999999999999999E-2</v>
      </c>
    </row>
    <row r="5" spans="1:2" ht="15.75" x14ac:dyDescent="0.25">
      <c r="A5" s="70" t="s">
        <v>73</v>
      </c>
      <c r="B5" s="83">
        <v>1.4999999999999999E-2</v>
      </c>
    </row>
    <row r="6" spans="1:2" ht="15.75" x14ac:dyDescent="0.25">
      <c r="A6" s="70" t="s">
        <v>74</v>
      </c>
      <c r="B6">
        <v>1.072E-2</v>
      </c>
    </row>
    <row r="7" spans="1:2" ht="15.75" x14ac:dyDescent="0.25">
      <c r="A7" s="70" t="s">
        <v>75</v>
      </c>
      <c r="B7">
        <v>8.9099999999999995E-3</v>
      </c>
    </row>
    <row r="8" spans="1:2" ht="15.75" x14ac:dyDescent="0.25">
      <c r="A8" s="70" t="s">
        <v>76</v>
      </c>
      <c r="B8">
        <v>1.1900000000000001E-2</v>
      </c>
    </row>
    <row r="9" spans="1:2" ht="15.75" x14ac:dyDescent="0.25">
      <c r="A9" s="70" t="s">
        <v>77</v>
      </c>
      <c r="B9">
        <v>1.2869999999999999E-2</v>
      </c>
    </row>
    <row r="10" spans="1:2" ht="15.75" x14ac:dyDescent="0.25">
      <c r="A10" s="70" t="s">
        <v>78</v>
      </c>
      <c r="B10">
        <v>1.1429999999999999E-2</v>
      </c>
    </row>
    <row r="11" spans="1:2" ht="15.75" x14ac:dyDescent="0.25">
      <c r="A11" s="70" t="s">
        <v>79</v>
      </c>
      <c r="B11">
        <v>1.3180000000000001E-2</v>
      </c>
    </row>
    <row r="12" spans="1:2" ht="15.75" x14ac:dyDescent="0.25">
      <c r="A12" s="70" t="s">
        <v>80</v>
      </c>
      <c r="B12">
        <v>9.7000000000000003E-3</v>
      </c>
    </row>
    <row r="13" spans="1:2" ht="15.75" x14ac:dyDescent="0.25">
      <c r="A13" s="70" t="s">
        <v>81</v>
      </c>
      <c r="B13">
        <v>1.1129999999999999E-2</v>
      </c>
    </row>
    <row r="14" spans="1:2" ht="15.75" x14ac:dyDescent="0.25">
      <c r="A14" s="70" t="s">
        <v>82</v>
      </c>
      <c r="B14" s="83">
        <v>1.4999999999999999E-2</v>
      </c>
    </row>
    <row r="16" spans="1:2" ht="15.75" x14ac:dyDescent="0.25">
      <c r="A16" s="70" t="s">
        <v>87</v>
      </c>
    </row>
    <row r="17" spans="1:2" ht="15.75" x14ac:dyDescent="0.25">
      <c r="A17" s="70" t="s">
        <v>71</v>
      </c>
      <c r="B17" s="83">
        <v>1.4999999999999999E-2</v>
      </c>
    </row>
    <row r="18" spans="1:2" ht="15.75" x14ac:dyDescent="0.25">
      <c r="A18" s="70" t="s">
        <v>72</v>
      </c>
      <c r="B18" s="83">
        <v>1.4999999999999999E-2</v>
      </c>
    </row>
    <row r="19" spans="1:2" ht="15.75" x14ac:dyDescent="0.25">
      <c r="A19" s="70" t="s">
        <v>73</v>
      </c>
      <c r="B19" s="83">
        <v>1.4999999999999999E-2</v>
      </c>
    </row>
    <row r="20" spans="1:2" ht="15.75" x14ac:dyDescent="0.25">
      <c r="A20" s="70" t="s">
        <v>74</v>
      </c>
      <c r="B20" s="83">
        <v>1.4999999999999999E-2</v>
      </c>
    </row>
    <row r="21" spans="1:2" ht="15.75" x14ac:dyDescent="0.25">
      <c r="A21" s="70" t="s">
        <v>75</v>
      </c>
      <c r="B21" s="83">
        <v>1.4999999999999999E-2</v>
      </c>
    </row>
    <row r="22" spans="1:2" ht="15.75" x14ac:dyDescent="0.25">
      <c r="A22" s="70" t="s">
        <v>88</v>
      </c>
      <c r="B22" s="83">
        <v>1.4999999999999999E-2</v>
      </c>
    </row>
    <row r="23" spans="1:2" ht="15.75" x14ac:dyDescent="0.25">
      <c r="A23" s="70" t="s">
        <v>89</v>
      </c>
      <c r="B23" s="83">
        <v>1.4999999999999999E-2</v>
      </c>
    </row>
    <row r="24" spans="1:2" ht="15.75" x14ac:dyDescent="0.25">
      <c r="A24" s="70" t="s">
        <v>78</v>
      </c>
      <c r="B24" s="83">
        <v>1.4999999999999999E-2</v>
      </c>
    </row>
    <row r="25" spans="1:2" ht="15.75" x14ac:dyDescent="0.25">
      <c r="A25" s="70" t="s">
        <v>79</v>
      </c>
      <c r="B25" s="83">
        <v>1.059E-2</v>
      </c>
    </row>
    <row r="26" spans="1:2" ht="15.75" x14ac:dyDescent="0.25">
      <c r="A26" s="70" t="s">
        <v>80</v>
      </c>
      <c r="B26" s="83">
        <v>9.3100000000000006E-3</v>
      </c>
    </row>
    <row r="27" spans="1:2" ht="15.75" x14ac:dyDescent="0.25">
      <c r="A27" s="70" t="s">
        <v>81</v>
      </c>
      <c r="B27" s="83">
        <v>9.6799999999999994E-3</v>
      </c>
    </row>
    <row r="28" spans="1:2" ht="15.75" x14ac:dyDescent="0.25">
      <c r="A28" s="70" t="s">
        <v>82</v>
      </c>
      <c r="B28">
        <v>1.1520000000000001E-2</v>
      </c>
    </row>
    <row r="30" spans="1:2" ht="15.75" x14ac:dyDescent="0.25">
      <c r="A30" s="70" t="s">
        <v>105</v>
      </c>
    </row>
    <row r="31" spans="1:2" ht="15.75" x14ac:dyDescent="0.25">
      <c r="A31" s="70" t="s">
        <v>71</v>
      </c>
      <c r="B31">
        <v>1.4579999999999999E-2</v>
      </c>
    </row>
    <row r="32" spans="1:2" ht="15.75" x14ac:dyDescent="0.25">
      <c r="A32" s="70" t="s">
        <v>72</v>
      </c>
      <c r="B32">
        <v>1.2630000000000001E-2</v>
      </c>
    </row>
    <row r="33" spans="1:2" ht="15.75" x14ac:dyDescent="0.25">
      <c r="A33" s="70" t="s">
        <v>73</v>
      </c>
      <c r="B33">
        <v>1.1860000000000001E-2</v>
      </c>
    </row>
    <row r="34" spans="1:2" ht="15.75" x14ac:dyDescent="0.25">
      <c r="A34" s="70" t="s">
        <v>74</v>
      </c>
      <c r="B34">
        <v>1.142E-2</v>
      </c>
    </row>
    <row r="35" spans="1:2" ht="15.75" x14ac:dyDescent="0.25">
      <c r="A35" s="70" t="s">
        <v>75</v>
      </c>
      <c r="B35">
        <v>1.1690000000000001E-2</v>
      </c>
    </row>
    <row r="36" spans="1:2" ht="15.75" x14ac:dyDescent="0.25">
      <c r="A36" s="70" t="s">
        <v>88</v>
      </c>
      <c r="B36">
        <v>1.2840000000000001E-2</v>
      </c>
    </row>
    <row r="37" spans="1:2" ht="15.75" x14ac:dyDescent="0.25">
      <c r="A37" s="70" t="s">
        <v>89</v>
      </c>
      <c r="B37">
        <v>1.391E-2</v>
      </c>
    </row>
    <row r="38" spans="1:2" ht="15.75" x14ac:dyDescent="0.25">
      <c r="A38" s="70" t="s">
        <v>78</v>
      </c>
      <c r="B38">
        <v>1.3350000000000001E-2</v>
      </c>
    </row>
    <row r="39" spans="1:2" ht="15.75" x14ac:dyDescent="0.25">
      <c r="A39" s="70" t="s">
        <v>79</v>
      </c>
      <c r="B39" s="83">
        <v>9.5999999999999992E-3</v>
      </c>
    </row>
    <row r="40" spans="1:2" ht="15.75" x14ac:dyDescent="0.25">
      <c r="A40" s="70" t="s">
        <v>80</v>
      </c>
      <c r="B40">
        <v>7.3800000000000003E-3</v>
      </c>
    </row>
    <row r="41" spans="1:2" ht="15.75" x14ac:dyDescent="0.25">
      <c r="A41" s="70" t="s">
        <v>81</v>
      </c>
      <c r="B41" s="83">
        <v>8.0000000000000002E-3</v>
      </c>
    </row>
    <row r="42" spans="1:2" ht="15.75" x14ac:dyDescent="0.25">
      <c r="A42" s="70" t="s">
        <v>82</v>
      </c>
      <c r="B42">
        <v>9.9699999999999997E-3</v>
      </c>
    </row>
    <row r="44" spans="1:2" ht="15.75" x14ac:dyDescent="0.25">
      <c r="A44" s="70" t="s">
        <v>148</v>
      </c>
    </row>
    <row r="45" spans="1:2" ht="15.75" x14ac:dyDescent="0.25">
      <c r="A45" s="70" t="s">
        <v>71</v>
      </c>
      <c r="B45">
        <v>1.2619999999999999E-2</v>
      </c>
    </row>
    <row r="46" spans="1:2" ht="15.75" x14ac:dyDescent="0.25">
      <c r="A46" s="70" t="s">
        <v>72</v>
      </c>
      <c r="B46">
        <v>1.196E-2</v>
      </c>
    </row>
    <row r="47" spans="1:2" ht="15.75" x14ac:dyDescent="0.25">
      <c r="A47" s="70" t="s">
        <v>73</v>
      </c>
      <c r="B47">
        <v>1.106E-2</v>
      </c>
    </row>
    <row r="48" spans="1:2" ht="15.75" x14ac:dyDescent="0.25">
      <c r="A48" s="70" t="s">
        <v>74</v>
      </c>
      <c r="B48">
        <v>6.43E-3</v>
      </c>
    </row>
    <row r="49" spans="1:2" ht="15.75" x14ac:dyDescent="0.25">
      <c r="A49" s="70" t="s">
        <v>75</v>
      </c>
      <c r="B49">
        <v>9.1400000000000006E-3</v>
      </c>
    </row>
    <row r="50" spans="1:2" ht="15.75" x14ac:dyDescent="0.25">
      <c r="A50" s="70" t="s">
        <v>76</v>
      </c>
      <c r="B50">
        <v>1.0670000000000001E-2</v>
      </c>
    </row>
    <row r="51" spans="1:2" ht="15.75" x14ac:dyDescent="0.25">
      <c r="A51" s="70" t="s">
        <v>77</v>
      </c>
      <c r="B51">
        <v>1.0789999999999999E-2</v>
      </c>
    </row>
    <row r="52" spans="1:2" ht="15.75" x14ac:dyDescent="0.25">
      <c r="A52" s="70" t="s">
        <v>78</v>
      </c>
      <c r="B52">
        <v>1.009E-2</v>
      </c>
    </row>
    <row r="53" spans="1:2" ht="15.75" x14ac:dyDescent="0.25">
      <c r="A53" s="70" t="s">
        <v>79</v>
      </c>
      <c r="B53">
        <v>6.79E-3</v>
      </c>
    </row>
    <row r="54" spans="1:2" ht="15.75" x14ac:dyDescent="0.25">
      <c r="A54" s="70" t="s">
        <v>80</v>
      </c>
      <c r="B54">
        <v>5.4299999999999999E-3</v>
      </c>
    </row>
    <row r="55" spans="1:2" ht="15.75" x14ac:dyDescent="0.25">
      <c r="A55" s="70" t="s">
        <v>81</v>
      </c>
      <c r="B55">
        <v>5.4299999999999999E-3</v>
      </c>
    </row>
    <row r="56" spans="1:2" ht="15.75" x14ac:dyDescent="0.25">
      <c r="A56" s="70" t="s">
        <v>82</v>
      </c>
      <c r="B56">
        <v>8.1499999999999993E-3</v>
      </c>
    </row>
    <row r="58" spans="1:2" ht="15.75" x14ac:dyDescent="0.25">
      <c r="A58" s="70" t="s">
        <v>165</v>
      </c>
    </row>
    <row r="59" spans="1:2" ht="15.75" x14ac:dyDescent="0.25">
      <c r="A59" s="70" t="s">
        <v>71</v>
      </c>
      <c r="B59">
        <v>1.059E-2</v>
      </c>
    </row>
    <row r="60" spans="1:2" ht="15.75" x14ac:dyDescent="0.25">
      <c r="A60" s="70" t="s">
        <v>72</v>
      </c>
      <c r="B60">
        <v>1.059E-2</v>
      </c>
    </row>
    <row r="61" spans="1:2" ht="15.75" x14ac:dyDescent="0.25">
      <c r="A61" s="70" t="s">
        <v>73</v>
      </c>
      <c r="B61">
        <v>1.059E-2</v>
      </c>
    </row>
    <row r="62" spans="1:2" ht="15.75" x14ac:dyDescent="0.25">
      <c r="A62" s="70" t="s">
        <v>74</v>
      </c>
      <c r="B62">
        <v>6.9999999999999994E-5</v>
      </c>
    </row>
    <row r="63" spans="1:2" ht="15.75" x14ac:dyDescent="0.25">
      <c r="A63" s="70" t="s">
        <v>75</v>
      </c>
      <c r="B63">
        <v>4.2300000000000003E-3</v>
      </c>
    </row>
    <row r="64" spans="1:2" ht="15.75" x14ac:dyDescent="0.25">
      <c r="A64" s="70" t="s">
        <v>76</v>
      </c>
      <c r="B64">
        <v>5.7299999999999999E-3</v>
      </c>
    </row>
    <row r="65" spans="1:2" ht="15.75" x14ac:dyDescent="0.25">
      <c r="A65" s="70" t="s">
        <v>77</v>
      </c>
      <c r="B65" s="83">
        <v>-2.5999999999999999E-3</v>
      </c>
    </row>
    <row r="66" spans="1:2" ht="15.75" x14ac:dyDescent="0.25">
      <c r="A66" s="70" t="s">
        <v>78</v>
      </c>
      <c r="B66">
        <v>-1.1199999999999999E-3</v>
      </c>
    </row>
    <row r="67" spans="1:2" ht="15.75" x14ac:dyDescent="0.25">
      <c r="A67" s="70" t="s">
        <v>79</v>
      </c>
      <c r="B67">
        <v>7.28E-3</v>
      </c>
    </row>
    <row r="68" spans="1:2" ht="15.75" x14ac:dyDescent="0.25">
      <c r="A68" s="70" t="s">
        <v>80</v>
      </c>
      <c r="B68">
        <v>5.3800000000000002E-3</v>
      </c>
    </row>
    <row r="69" spans="1:2" ht="15.75" x14ac:dyDescent="0.25">
      <c r="A69" s="70" t="s">
        <v>81</v>
      </c>
      <c r="B69">
        <v>9.7400000000000004E-3</v>
      </c>
    </row>
    <row r="70" spans="1:2" ht="15.75" x14ac:dyDescent="0.25">
      <c r="A70" s="70" t="s">
        <v>82</v>
      </c>
      <c r="B70" s="83">
        <v>1.89E-2</v>
      </c>
    </row>
  </sheetData>
  <phoneticPr fontId="3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"/>
  <sheetViews>
    <sheetView showGridLines="0" zoomScale="110" zoomScaleNormal="110" workbookViewId="0">
      <selection activeCell="N31" sqref="N31"/>
    </sheetView>
  </sheetViews>
  <sheetFormatPr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2026 RATES</vt:lpstr>
      <vt:lpstr>Calculator</vt:lpstr>
      <vt:lpstr>Estimate Your Bill</vt:lpstr>
      <vt:lpstr>Historic PCRA</vt:lpstr>
      <vt:lpstr>Sample Bill</vt:lpstr>
      <vt:lpstr>Columbus</vt:lpstr>
      <vt:lpstr>'2026 RATES'!Print_Area</vt:lpstr>
      <vt:lpstr>RateClass</vt:lpstr>
    </vt:vector>
  </TitlesOfParts>
  <Company>ARCADIS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Mastracchio</dc:creator>
  <cp:lastModifiedBy>Fenner, Kristian</cp:lastModifiedBy>
  <cp:lastPrinted>2022-12-30T16:50:40Z</cp:lastPrinted>
  <dcterms:created xsi:type="dcterms:W3CDTF">2014-04-17T02:22:07Z</dcterms:created>
  <dcterms:modified xsi:type="dcterms:W3CDTF">2025-12-26T15:21:06Z</dcterms:modified>
</cp:coreProperties>
</file>